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 yWindow="-163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<sst xmlns="http://schemas.openxmlformats.org/spreadsheetml/2006/main" count="3275" uniqueCount="460">
  <si>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</si>
  <si>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</si>
  <si>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</si>
  <si>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</si>
  <si>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</si>
  <si>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</si>
  <si>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</si>
  <si>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</si>
  <si>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</si>
  <si>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</si>
  <si>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</si>
  <si>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</si>
  <si>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</si>
  <si>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</si>
  <si>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</si>
  <si>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</si>
  <si>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</si>
  <si>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</si>
  <si>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</si>
  <si>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</si>
  <si>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</si>
  <si>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</si>
  <si>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</si>
  <si>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</si>
  <si>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</si>
  <si>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</si>
  <si>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</si>
  <si>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</si>
  <si>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</si>
  <si>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</si>
  <si>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</si>
  <si>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</si>
  <si>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</si>
  <si>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</si>
  <si>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</si>
  <si>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</si>
  <si>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</si>
  <si>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</si>
  <si>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</si>
  <si>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</si>
  <si>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</si>
  <si>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</si>
  <si>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</si>
  <si>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</si>
  <si>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</si>
  <si>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</si>
  <si>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</si>
  <si>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</si>
  <si>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</si>
  <si>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</si>
  <si>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</si>
  <si>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</si>
  <si>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</si>
  <si>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</si>
  <si>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</si>
  <si>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</si>
  <si>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</si>
  <si>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</si>
  <si>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</si>
  <si>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</si>
  <si>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</si>
  <si>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</si>
  <si>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</si>
  <si>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</si>
  <si>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</si>
  <si>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</si>
  <si>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</si>
  <si>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</si>
  <si>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</si>
  <si>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</si>
  <si>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</si>
  <si>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</si>
  <si>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</si>
  <si>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</si>
  <si>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</si>
  <si>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</si>
  <si>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</si>
  <si>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</si>
  <si>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</si>
  <si>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</si>
  <si>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</si>
  <si>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</si>
  <si>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</si>
  <si>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</si>
  <si>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</si>
  <si>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</si>
  <si>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</si>
  <si>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</si>
  <si>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</si>
  <si>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</si>
  <si>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</si>
  <si>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</si>
  <si>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</si>
  <si>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</si>
  <si>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</si>
  <si>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</si>
  <si>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</si>
  <si>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</si>
  <si>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</si>
  <si>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</si>
  <si>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</si>
  <si>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</si>
  <si>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</si>
  <si>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</si>
  <si>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</si>
  <si>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</si>
  <si>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</si>
  <si>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</si>
  <si>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</si>
  <si>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</si>
  <si>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</si>
  <si>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</si>
  <si>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</si>
  <si>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</si>
  <si>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</si>
  <si>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</si>
  <si>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</si>
  <si>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</si>
  <si>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</si>
  <si>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</si>
  <si>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</si>
  <si>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</si>
  <si>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</si>
  <si>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</si>
  <si>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</si>
  <si>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</si>
  <si>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</si>
  <si>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</si>
  <si>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</si>
  <si>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</si>
  <si>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</si>
  <si>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</si>
  <si>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</si>
  <si>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</si>
  <si>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</si>
  <si>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</si>
  <si>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</si>
  <si>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</si>
  <si>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</si>
  <si>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</si>
  <si>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</si>
  <si>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</si>
  <si>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</si>
  <si>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</si>
  <si>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</si>
  <si>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</si>
  <si>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</si>
  <si>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</si>
  <si>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</si>
  <si>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</si>
  <si>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</si>
  <si>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</si>
  <si>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</si>
  <si>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</si>
  <si>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</si>
  <si>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</si>
  <si>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</si>
  <si>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</si>
  <si>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</si>
  <si>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</si>
  <si>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</si>
  <si>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</si>
  <si>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</si>
  <si>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</si>
  <si>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</si>
  <si>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</si>
  <si>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</si>
  <si>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</si>
  <si>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</si>
  <si>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</si>
  <si>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</si>
  <si>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</si>
  <si>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</si>
  <si>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</si>
  <si>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</si>
  <si>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</si>
  <si>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</si>
  <si>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</si>
  <si>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</si>
  <si>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</si>
  <si>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</si>
  <si>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</si>
  <si>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</si>
  <si>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</si>
  <si>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</si>
  <si>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</si>
  <si>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</si>
  <si>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</si>
  <si>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</si>
  <si>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</si>
  <si>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</si>
  <si>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</si>
  <si>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</si>
  <si>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</si>
  <si>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</si>
  <si>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</si>
  <si>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</si>
  <si>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</si>
  <si>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</si>
  <si>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</si>
  <si>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</si>
  <si>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</si>
  <si>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</si>
  <si>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</si>
  <si>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</si>
  <si>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</si>
  <si>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</si>
  <si>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</si>
  <si>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</si>
  <si>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</si>
  <si>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</si>
  <si>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</si>
  <si>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</si>
  <si>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</si>
  <si>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</si>
  <si>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</si>
  <si>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</si>
  <si>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</si>
  <si>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</si>
  <si>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</si>
  <si>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</si>
  <si>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</si>
  <si>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</si>
  <si>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</si>
  <si>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</si>
  <si>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</si>
  <si>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</si>
  <si>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</si>
  <si>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</si>
  <si>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</si>
  <si>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</si>
  <si>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</si>
  <si>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</si>
  <si>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</si>
  <si>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</si>
  <si>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</si>
  <si>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</si>
  <si>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</si>
  <si>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</si>
  <si>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</si>
  <si>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</si>
  <si>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</si>
  <si>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</si>
  <si>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</si>
  <si>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</si>
  <si>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</si>
  <si>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</si>
  <si>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</si>
  <si>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</si>
  <si>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</si>
  <si>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</si>
  <si>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</si>
  <si>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</si>
  <si>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</si>
  <si>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</si>
  <si>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</si>
  <si>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</si>
  <si>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</si>
  <si>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</si>
  <si>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</si>
  <si>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</si>
  <si>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</si>
  <si>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</si>
  <si>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</si>
  <si>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</si>
  <si>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</si>
  <si>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</si>
  <si>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</si>
  <si>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</si>
  <si>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</si>
  <si>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</si>
  <si>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</si>
  <si>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</si>
  <si>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</si>
  <si>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</si>
  <si>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</si>
  <si>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</si>
  <si>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</si>
  <si>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</si>
  <si>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</si>
  <si>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</si>
  <si>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</si>
  <si>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</si>
  <si>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</si>
  <si>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</si>
  <si>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</si>
  <si>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</si>
  <si>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</si>
  <si>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</si>
  <si>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</si>
  <si>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</si>
  <si>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</si>
  <si>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</si>
  <si>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</si>
  <si>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</si>
  <si>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</si>
  <si>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</si>
  <si>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</si>
  <si>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</si>
  <si>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</si>
  <si>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</si>
  <si>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</si>
  <si>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</si>
  <si>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</si>
  <si>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</si>
  <si>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</si>
  <si>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</si>
  <si>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</si>
  <si>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</si>
  <si>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</si>
  <si>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</si>
  <si>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</si>
  <si>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</si>
  <si>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</si>
  <si>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</si>
  <si>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</si>
  <si>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</si>
  <si>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</si>
  <si>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</si>
  <si>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</si>
  <si>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</si>
  <si>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</si>
  <si>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</si>
  <si>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</si>
  <si>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</si>
  <si>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</si>
  <si>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</si>
  <si>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</si>
  <si>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</si>
  <si>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</si>
  <si>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</si>
  <si>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</si>
  <si>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</si>
  <si>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</si>
  <si>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</si>
  <si>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</si>
  <si>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</si>
  <si>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</si>
  <si>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</si>
  <si>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</si>
  <si>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</si>
  <si>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</si>
  <si>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</si>
  <si>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</si>
  <si>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</si>
  <si>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</si>
  <si>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</si>
  <si>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</si>
  <si>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</si>
  <si>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</si>
  <si>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</si>
  <si>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</si>
  <si>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</si>
  <si>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</si>
  <si>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</si>
  <si>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</si>
  <si>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</si>
  <si>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</si>
  <si>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</si>
  <si>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</si>
  <si>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</si>
  <si>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</si>
  <si>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</si>
  <si>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</si>
  <si>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</si>
  <si>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</si>
  <si>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</si>
  <si>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</si>
  <si>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</si>
  <si>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</si>
  <si>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</si>
  <si>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</si>
  <si>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</si>
  <si>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</si>
  <si>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</si>
  <si>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</si>
  <si>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</si>
  <si>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</si>
  <si>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</si>
  <si>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</si>
  <si>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</si>
  <si>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</si>
  <si>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</si>
  <si>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</si>
  <si>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</si>
  <si>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</si>
  <si>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</si>
  <si>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</si>
  <si>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</si>
  <si>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</si>
  <si>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</si>
  <si>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</si>
  <si>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</si>
  <si>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</si>
  <si>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</si>
  <si>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</si>
  <si>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</si>
  <si>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</si>
  <si>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</si>
  <si>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</si>
  <si>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</si>
  <si>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</si>
  <si>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</si>
  <si>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</si>
  <si>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</si>
  <si>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</si>
  <si>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</si>
  <si>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</si>
  <si>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</si>
  <si>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</si>
  <si>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</si>
  <si>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</si>
  <si>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</si>
  <si>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</si>
  <si>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</si>
  <si>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</si>
  <si>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</si>
  <si>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</si>
  <si>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</si>
  <si>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</si>
  <si>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</si>
  <si>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</si>
  <si>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</si>
  <si>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</si>
  <si>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</si>
  <si>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</si>
  <si>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</si>
  <si>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</si>
  <si>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</si>
  <si>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</si>
  <si>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</si>
  <si>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</si>
  <si>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</si>
  <si>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</si>
  <si>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</si>
  <si>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</si>
  <si>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</si>
  <si>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</si>
  <si>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</si>
  <si>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</si>
  <si>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</si>
  <si>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</si>
  <si>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</si>
  <si>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</si>
  <si>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</si>
  <si>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</si>
  <si>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</si>
  <si>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</si>
  <si>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</si>
  <si>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</si>
  <si>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</si>
  <si>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神奈川県厚木市中町2-6-10</t>
    <phoneticPr fontId="3"/>
  </si>
  <si>
    <t>国土開発工業（株）代表取締役社長　吉元孝治</t>
    <phoneticPr fontId="3"/>
  </si>
  <si>
    <t>令和   6年   6月  21日</t>
    <phoneticPr fontId="3"/>
  </si>
  <si>
    <t>046-221-3388</t>
    <phoneticPr fontId="3"/>
  </si>
  <si>
    <t>国土開発工業株式会社</t>
    <phoneticPr fontId="3"/>
  </si>
  <si>
    <t>○</t>
  </si>
  <si>
    <t>Ｄ－建設業</t>
    <phoneticPr fontId="3"/>
  </si>
  <si>
    <t>建設業</t>
    <phoneticPr fontId="3"/>
  </si>
  <si>
    <t>046-221-3388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</si>
</sst>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R53" sqref="R5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453</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459</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1726</v>
      </c>
      <c r="N48" s="489"/>
      <c r="O48" s="490"/>
    </row>
    <row r="49" spans="3:21" ht="18" customHeight="1" x14ac:dyDescent="0.15">
      <c r="C49" s="467" t="s">
        <v>11</v>
      </c>
      <c r="D49" s="468"/>
      <c r="E49" s="469"/>
      <c r="F49" s="522" t="s">
        <v>451</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505</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15260.599999999999</v>
      </c>
      <c r="I63" s="241" t="s">
        <v>4</v>
      </c>
      <c r="J63" s="447" t="s">
        <v>324</v>
      </c>
      <c r="K63" s="448"/>
      <c r="L63" s="449"/>
      <c r="M63" s="442">
        <f>+別紙!AA14</f>
        <v>15260.599999999999</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15260.599999999999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国土開発工業株式会社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12217.8</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12217.8</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12217.8</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4.8</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4.8</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4.8</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1"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0.2</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121.5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130.19999999999999</v>
      </c>
      <c r="E24" s="603"/>
      <c r="F24" s="603"/>
      <c r="G24" s="195" t="s">
        <v>198</v>
      </c>
      <c r="H24" s="581">
        <f>+F12</f>
        <v>121.5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121.5</v>
      </c>
      <c r="Q27" s="586"/>
      <c r="R27" s="586"/>
      <c r="S27" s="586"/>
      <c r="T27" s="44" t="s">
        <v>38</v>
      </c>
      <c r="U27" s="64"/>
      <c r="V27" s="64"/>
      <c r="Y27" s="62" t="s">
        <v>39</v>
      </c>
      <c r="Z27" s="65"/>
      <c r="AH27" s="53"/>
      <c r="AI27" s="53"/>
      <c r="AJ27" s="53"/>
      <c r="AK27" s="53"/>
      <c r="AL27" s="549">
        <f>+AH18+P27</f>
        <v>121.5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130.19999999999999</v>
      </c>
      <c r="E29" s="603"/>
      <c r="F29" s="603"/>
      <c r="G29" s="195" t="s">
        <v>198</v>
      </c>
      <c r="H29" s="581">
        <f>+AL27</f>
        <v>121.5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121.5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130.19999999999999</v>
      </c>
      <c r="E31" s="603"/>
      <c r="F31" s="603"/>
      <c r="G31" s="195" t="s">
        <v>198</v>
      </c>
      <c r="H31" s="581">
        <f>+AS24</f>
        <v>121.5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2767.8</v>
      </c>
      <c r="E24" s="603"/>
      <c r="F24" s="603"/>
      <c r="G24" s="195" t="s">
        <v>198</v>
      </c>
      <c r="H24" s="581">
        <f>+F12</f>
        <v>120.5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120.5</v>
      </c>
      <c r="Q27" s="586"/>
      <c r="R27" s="586"/>
      <c r="S27" s="586"/>
      <c r="T27" s="44" t="s">
        <v>38</v>
      </c>
      <c r="U27" s="64"/>
      <c r="V27" s="64"/>
      <c r="Y27" s="62" t="s">
        <v>39</v>
      </c>
      <c r="Z27" s="65"/>
      <c r="AH27" s="53"/>
      <c r="AI27" s="53"/>
      <c r="AJ27" s="53"/>
      <c r="AK27" s="53"/>
      <c r="AL27" s="549">
        <f>+AH18+P27</f>
        <v>120.5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2767.8</v>
      </c>
      <c r="E29" s="603"/>
      <c r="F29" s="603"/>
      <c r="G29" s="195" t="s">
        <v>198</v>
      </c>
      <c r="H29" s="581">
        <f>+AL27</f>
        <v>120.5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120.5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2767.8</v>
      </c>
      <c r="E31" s="603"/>
      <c r="F31" s="603"/>
      <c r="G31" s="195" t="s">
        <v>198</v>
      </c>
      <c r="H31" s="581">
        <f>+AS24</f>
        <v>120.5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79.5</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79.5</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79.5</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国土開発工業株式会社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60.3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60.3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国土開発工業株式会社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12217.8</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4.8</v>
      </c>
      <c r="M9" s="320">
        <f>IF(OR(ｷ.紙くず!D24&gt;0,ｷ.紙くず!D24&lt;0),ｷ.紙くず!D24,IF(M$19&gt;0,"0",0))</f>
        <v>0.2</v>
      </c>
      <c r="N9" s="320">
        <f>IF(OR(ｸ.木くず!D24&gt;0,ｸ.木くず!D24&lt;0),ｸ.木くず!D24,IF(N$19&gt;0,"0",0))</f>
        <v>130.19999999999999</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2767.8</v>
      </c>
      <c r="U9" s="320">
        <f>IF(OR(ｿ.鉱さい!D24&gt;0,ｿ.鉱さい!D24&lt;0),ｿ.鉱さい!D24,IF(U$19&gt;0,"0",0))</f>
        <v>0</v>
      </c>
      <c r="V9" s="320">
        <f>IF(OR(ﾀ.がれき類!D24&gt;0,ﾀ.がれき類!D24&lt;0),ﾀ.がれき類!D24,IF(V$19&gt;0,"0",0))</f>
        <v>79.5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60.3</v>
      </c>
      <c r="AA9" s="322">
        <f>IF(SUM(G9:Z9)&gt;0,SUM(G9:Z9),IF(AA$19&gt;0,"0",0))</f>
        <v>15260.599999999999</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12217.8</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4.8</v>
      </c>
      <c r="M14" s="326">
        <f>IF(OR(ｷ.紙くず!D29&gt;0,ｷ.紙くず!D29&lt;0),ｷ.紙くず!D29,IF(M$19&gt;0,"0",0))</f>
        <v>0.2</v>
      </c>
      <c r="N14" s="326">
        <f>IF(OR(ｸ.木くず!D29&gt;0,ｸ.木くず!D29&lt;0),ｸ.木くず!D29,IF(N$19&gt;0,"0",0))</f>
        <v>130.19999999999999</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2767.8</v>
      </c>
      <c r="U14" s="326">
        <f>IF(OR(ｿ.鉱さい!D29&gt;0,ｿ.鉱さい!D29&lt;0),ｿ.鉱さい!D29,IF(U$19&gt;0,"0",0))</f>
        <v>0</v>
      </c>
      <c r="V14" s="326">
        <f>IF(OR(ﾀ.がれき類!D29&gt;0,ﾀ.がれき類!D29&lt;0),ﾀ.がれき類!D29,IF(V$19&gt;0,"0",0))</f>
        <v>79.5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60.3</v>
      </c>
      <c r="AA14" s="328">
        <f t="shared" si="0"/>
        <v>15260.599999999999</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12217.8</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4.8</v>
      </c>
      <c r="M16" s="326">
        <f>IF(OR(ｷ.紙くず!D31&gt;0,ｷ.紙くず!D31&lt;0),ｷ.紙くず!D31,IF(M$19&gt;0,"0",0))</f>
        <v>0.2</v>
      </c>
      <c r="N16" s="326">
        <f>IF(OR(ｸ.木くず!D31&gt;0,ｸ.木くず!D31&lt;0),ｸ.木くず!D31,IF(N$19&gt;0,"0",0))</f>
        <v>130.19999999999999</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2767.8</v>
      </c>
      <c r="U16" s="326">
        <f>IF(OR(ｿ.鉱さい!D31&gt;0,ｿ.鉱さい!D31&lt;0),ｿ.鉱さい!D31,IF(U$19&gt;0,"0",0))</f>
        <v>0</v>
      </c>
      <c r="V16" s="326">
        <f>IF(OR(ﾀ.がれき類!D31&gt;0,ﾀ.がれき類!D31&lt;0),ﾀ.がれき類!D31,IF(V$19&gt;0,"0",0))</f>
        <v>79.5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60.3</v>
      </c>
      <c r="AA16" s="328">
        <f t="shared" si="0"/>
        <v>15260.599999999999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121.5</v>
      </c>
      <c r="O19" s="332">
        <f t="shared" si="1"/>
        <v>0</v>
      </c>
      <c r="P19" s="332">
        <f t="shared" si="1"/>
        <v>0</v>
      </c>
      <c r="Q19" s="332">
        <f t="shared" si="1"/>
        <v>0</v>
      </c>
      <c r="R19" s="332">
        <f t="shared" si="1"/>
        <v>0</v>
      </c>
      <c r="S19" s="332">
        <f t="shared" si="1"/>
        <v>0</v>
      </c>
      <c r="T19" s="332">
        <f t="shared" si="1"/>
        <v>120.5</v>
      </c>
      <c r="U19" s="332">
        <f t="shared" si="1"/>
        <v>0</v>
      </c>
      <c r="V19" s="332">
        <f t="shared" si="1"/>
        <v>0</v>
      </c>
      <c r="W19" s="332">
        <f t="shared" si="1"/>
        <v>0</v>
      </c>
      <c r="X19" s="332">
        <f t="shared" si="1"/>
        <v>0</v>
      </c>
      <c r="Y19" s="332">
        <f t="shared" si="1"/>
        <v>0</v>
      </c>
      <c r="Z19" s="333">
        <f t="shared" si="1"/>
        <v>0</v>
      </c>
      <c r="AA19" s="334">
        <f t="shared" ref="AA19:AA25" si="2">SUM(G19:Z19)</f>
        <v>242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121.5</v>
      </c>
      <c r="O37" s="368">
        <f t="shared" si="8"/>
        <v>0</v>
      </c>
      <c r="P37" s="368">
        <f t="shared" si="8"/>
        <v>0</v>
      </c>
      <c r="Q37" s="368">
        <f t="shared" si="8"/>
        <v>0</v>
      </c>
      <c r="R37" s="368">
        <f t="shared" si="8"/>
        <v>0</v>
      </c>
      <c r="S37" s="368">
        <f t="shared" si="8"/>
        <v>0</v>
      </c>
      <c r="T37" s="368">
        <f t="shared" si="8"/>
        <v>120.5</v>
      </c>
      <c r="U37" s="368">
        <f t="shared" si="8"/>
        <v>0</v>
      </c>
      <c r="V37" s="368">
        <f t="shared" si="8"/>
        <v>0</v>
      </c>
      <c r="W37" s="368">
        <f t="shared" si="8"/>
        <v>0</v>
      </c>
      <c r="X37" s="368">
        <f t="shared" si="8"/>
        <v>0</v>
      </c>
      <c r="Y37" s="368">
        <f t="shared" si="8"/>
        <v>0</v>
      </c>
      <c r="Z37" s="369">
        <f t="shared" si="8"/>
        <v>0</v>
      </c>
      <c r="AA37" s="370">
        <f t="shared" si="4"/>
        <v>242</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121.5</v>
      </c>
      <c r="O38" s="359">
        <f t="shared" si="9"/>
        <v>0</v>
      </c>
      <c r="P38" s="359">
        <f t="shared" si="9"/>
        <v>0</v>
      </c>
      <c r="Q38" s="359">
        <f t="shared" si="9"/>
        <v>0</v>
      </c>
      <c r="R38" s="359">
        <f t="shared" si="9"/>
        <v>0</v>
      </c>
      <c r="S38" s="359">
        <f t="shared" si="9"/>
        <v>0</v>
      </c>
      <c r="T38" s="359">
        <f t="shared" si="9"/>
        <v>120.5</v>
      </c>
      <c r="U38" s="359">
        <f t="shared" si="9"/>
        <v>0</v>
      </c>
      <c r="V38" s="359">
        <f t="shared" si="9"/>
        <v>0</v>
      </c>
      <c r="W38" s="359">
        <f t="shared" si="9"/>
        <v>0</v>
      </c>
      <c r="X38" s="359">
        <f t="shared" si="9"/>
        <v>0</v>
      </c>
      <c r="Y38" s="359">
        <f t="shared" si="9"/>
        <v>0</v>
      </c>
      <c r="Z38" s="360">
        <f t="shared" si="9"/>
        <v>0</v>
      </c>
      <c r="AA38" s="361">
        <f t="shared" si="4"/>
        <v>242</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121.5</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120.5</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242</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121.5</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120.5</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242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121.5</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120.5</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242</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12217.8</v>
      </c>
      <c r="I55" s="414">
        <f t="shared" si="10"/>
        <v>0</v>
      </c>
      <c r="J55" s="414">
        <f t="shared" si="10"/>
        <v>0</v>
      </c>
      <c r="K55" s="414">
        <f t="shared" si="10"/>
        <v>0</v>
      </c>
      <c r="L55" s="414">
        <f t="shared" si="10"/>
        <v>4.8</v>
      </c>
      <c r="M55" s="414">
        <f t="shared" si="10"/>
        <v>0.2</v>
      </c>
      <c r="N55" s="414">
        <f t="shared" si="10"/>
        <v>251.7</v>
      </c>
      <c r="O55" s="414">
        <f t="shared" si="10"/>
        <v>0</v>
      </c>
      <c r="P55" s="414">
        <f t="shared" si="10"/>
        <v>0</v>
      </c>
      <c r="Q55" s="414">
        <f t="shared" si="10"/>
        <v>0</v>
      </c>
      <c r="R55" s="414">
        <f t="shared" si="10"/>
        <v>0</v>
      </c>
      <c r="S55" s="414">
        <f t="shared" si="10"/>
        <v>0</v>
      </c>
      <c r="T55" s="414">
        <f t="shared" si="10"/>
        <v>2888.3</v>
      </c>
      <c r="U55" s="414">
        <f t="shared" si="10"/>
        <v>0</v>
      </c>
      <c r="V55" s="414">
        <f t="shared" si="10"/>
        <v>79.5</v>
      </c>
      <c r="W55" s="414">
        <f t="shared" si="10"/>
        <v>0</v>
      </c>
      <c r="X55" s="414">
        <f t="shared" si="10"/>
        <v>0</v>
      </c>
      <c r="Y55" s="414">
        <f t="shared" si="10"/>
        <v>0</v>
      </c>
      <c r="Z55" s="414">
        <f t="shared" si="10"/>
        <v>60.3</v>
      </c>
      <c r="AA55" s="415">
        <f>+AA9+AA19+AA20</f>
        <v>15502.599999999999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21日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神奈川県厚木市中町2-6-10</v>
      </c>
      <c r="K16" s="705"/>
      <c r="L16" s="706"/>
      <c r="M16" s="706"/>
      <c r="N16" s="706"/>
      <c r="O16" s="707"/>
    </row>
    <row r="17" spans="1:15" ht="26.25" customHeight="1" x14ac:dyDescent="0.15">
      <c r="C17" s="78"/>
      <c r="H17" s="23" t="s">
        <v>7</v>
      </c>
      <c r="I17" s="23"/>
      <c r="J17" s="705" t="str">
        <f>+表紙!J40</f>
        <v>国土開発工業（株）代表取締役社長　吉元孝治</v>
      </c>
      <c r="K17" s="705"/>
      <c r="L17" s="706"/>
      <c r="M17" s="706"/>
      <c r="N17" s="706"/>
      <c r="O17" s="707"/>
    </row>
    <row r="18" spans="1:15" x14ac:dyDescent="0.15">
      <c r="C18" s="78"/>
      <c r="J18" s="21" t="s">
        <v>8</v>
      </c>
      <c r="O18" s="79"/>
    </row>
    <row r="19" spans="1:15" x14ac:dyDescent="0.15">
      <c r="C19" s="78"/>
      <c r="J19" s="24" t="s">
        <v>9</v>
      </c>
      <c r="K19" s="24"/>
      <c r="L19" s="718" t="str">
        <f>IF(+表紙!L42="","",+表紙!L42)</f>
        <v>046-221-3388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国土開発工業株式会社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1726</v>
      </c>
      <c r="N25" s="743"/>
      <c r="O25" s="744"/>
    </row>
    <row r="26" spans="1:15" ht="18" customHeight="1" x14ac:dyDescent="0.15">
      <c r="C26" s="467" t="s">
        <v>11</v>
      </c>
      <c r="D26" s="468"/>
      <c r="E26" s="469"/>
      <c r="F26" s="729" t="str">
        <f>+表紙!F49</f>
        <v>神奈川県厚木市中町2-6-10</v>
      </c>
      <c r="G26" s="730"/>
      <c r="H26" s="730"/>
      <c r="I26" s="730"/>
      <c r="J26" s="730"/>
      <c r="K26" s="730"/>
      <c r="L26" s="126" t="s">
        <v>172</v>
      </c>
      <c r="M26" s="223"/>
      <c r="N26" s="733" t="str">
        <f>IF(+表紙!N49="","",+表紙!N49)</f>
        <v>046-221-3388</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505</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15260.599999999999</v>
      </c>
      <c r="I40" s="241" t="s">
        <v>4</v>
      </c>
      <c r="J40" s="447" t="s">
        <v>324</v>
      </c>
      <c r="K40" s="448"/>
      <c r="L40" s="449"/>
      <c r="M40" s="746">
        <f>+表紙!M63</f>
        <v>15260.599999999999</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15260.599999999999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2024-06-27T05:19:32Z</dcterms:created>
  <dcterms:modified xsi:type="dcterms:W3CDTF">2024-06-27T05:19:33Z</dcterms:modified>
</cp:coreProperties>
</file>