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695" windowWidth="29040" windowHeight="1584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N45" i="94"/>
  <c r="F12" i="89"/>
  <c r="H24" i="89" s="1"/>
  <c r="Y18" i="91"/>
  <c r="P16" i="91" s="1"/>
  <c r="X50" i="94" s="1"/>
  <c r="M45" i="94" l="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<sst xmlns="http://schemas.openxmlformats.org/spreadsheetml/2006/main" count="3275" uniqueCount="459">
  <si>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</si>
  <si>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</si>
  <si>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</si>
  <si>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</si>
  <si>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</si>
  <si>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</si>
  <si>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</si>
  <si>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</si>
  <si>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</si>
  <si>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</si>
  <si>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</si>
  <si>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</si>
  <si>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</si>
  <si>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</si>
  <si>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</si>
  <si>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</si>
  <si>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</si>
  <si>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</si>
  <si>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</si>
  <si>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</si>
  <si>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</si>
  <si>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</si>
  <si>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</si>
  <si>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</si>
  <si>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</si>
  <si>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</si>
  <si>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</si>
  <si>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</si>
  <si>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</si>
  <si>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</si>
  <si>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</si>
  <si>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</si>
  <si>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</si>
  <si>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</si>
  <si>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</si>
  <si>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</si>
  <si>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</si>
  <si>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</si>
  <si>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</si>
  <si>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</si>
  <si>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</si>
  <si>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</si>
  <si>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</si>
  <si>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</si>
  <si>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</si>
  <si>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</si>
  <si>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</si>
  <si>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</si>
  <si>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</si>
  <si>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</si>
  <si>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</si>
  <si>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</si>
  <si>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</si>
  <si>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</si>
  <si>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</si>
  <si>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</si>
  <si>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</si>
  <si>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</si>
  <si>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</si>
  <si>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</si>
  <si>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</si>
  <si>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</si>
  <si>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</si>
  <si>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</si>
  <si>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</si>
  <si>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</si>
  <si>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</si>
  <si>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</si>
  <si>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</si>
  <si>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</si>
  <si>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</si>
  <si>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</si>
  <si>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</si>
  <si>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</si>
  <si>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</si>
  <si>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</si>
  <si>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</si>
  <si>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</si>
  <si>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</si>
  <si>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</si>
  <si>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</si>
  <si>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</si>
  <si>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</si>
  <si>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</si>
  <si>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</si>
  <si>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</si>
  <si>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</si>
  <si>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</si>
  <si>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</si>
  <si>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</si>
  <si>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</si>
  <si>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</si>
  <si>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</si>
  <si>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</si>
  <si>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</si>
  <si>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</si>
  <si>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</si>
  <si>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</si>
  <si>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</si>
  <si>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</si>
  <si>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</si>
  <si>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</si>
  <si>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</si>
  <si>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</si>
  <si>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</si>
  <si>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</si>
  <si>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</si>
  <si>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</si>
  <si>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</si>
  <si>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</si>
  <si>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</si>
  <si>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</si>
  <si>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</si>
  <si>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</si>
  <si>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</si>
  <si>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</si>
  <si>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</si>
  <si>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</si>
  <si>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</si>
  <si>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</si>
  <si>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</si>
  <si>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</si>
  <si>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</si>
  <si>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</si>
  <si>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</si>
  <si>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</si>
  <si>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</si>
  <si>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</si>
  <si>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</si>
  <si>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</si>
  <si>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</si>
  <si>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</si>
  <si>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</si>
  <si>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</si>
  <si>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</si>
  <si>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</si>
  <si>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</si>
  <si>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</si>
  <si>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</si>
  <si>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</si>
  <si>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</si>
  <si>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</si>
  <si>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</si>
  <si>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</si>
  <si>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</si>
  <si>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</si>
  <si>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</si>
  <si>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</si>
  <si>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</si>
  <si>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</si>
  <si>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</si>
  <si>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</si>
  <si>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</si>
  <si>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</si>
  <si>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</si>
  <si>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</si>
  <si>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</si>
  <si>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</si>
  <si>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</si>
  <si>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</si>
  <si>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</si>
  <si>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</si>
  <si>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</si>
  <si>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</si>
  <si>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</si>
  <si>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</si>
  <si>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</si>
  <si>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</si>
  <si>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</si>
  <si>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</si>
  <si>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</si>
  <si>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</si>
  <si>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</si>
  <si>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</si>
  <si>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</si>
  <si>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</si>
  <si>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</si>
  <si>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</si>
  <si>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</si>
  <si>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</si>
  <si>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</si>
  <si>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</si>
  <si>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</si>
  <si>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</si>
  <si>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</si>
  <si>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</si>
  <si>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</si>
  <si>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</si>
  <si>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</si>
  <si>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</si>
  <si>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</si>
  <si>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</si>
  <si>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</si>
  <si>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</si>
  <si>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</si>
  <si>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</si>
  <si>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</si>
  <si>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</si>
  <si>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</si>
  <si>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</si>
  <si>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</si>
  <si>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</si>
  <si>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</si>
  <si>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</si>
  <si>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</si>
  <si>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</si>
  <si>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</si>
  <si>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</si>
  <si>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</si>
  <si>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</si>
  <si>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</si>
  <si>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</si>
  <si>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</si>
  <si>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</si>
  <si>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</si>
  <si>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</si>
  <si>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</si>
  <si>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</si>
  <si>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</si>
  <si>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</si>
  <si>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</si>
  <si>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</si>
  <si>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</si>
  <si>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</si>
  <si>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</si>
  <si>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</si>
  <si>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</si>
  <si>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</si>
  <si>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</si>
  <si>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</si>
  <si>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</si>
  <si>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</si>
  <si>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</si>
  <si>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</si>
  <si>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</si>
  <si>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</si>
  <si>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</si>
  <si>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</si>
  <si>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</si>
  <si>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</si>
  <si>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</si>
  <si>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</si>
  <si>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</si>
  <si>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</si>
  <si>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</si>
  <si>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</si>
  <si>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</si>
  <si>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</si>
  <si>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</si>
  <si>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</si>
  <si>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</si>
  <si>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</si>
  <si>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</si>
  <si>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</si>
  <si>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</si>
  <si>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</si>
  <si>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</si>
  <si>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</si>
  <si>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</si>
  <si>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</si>
  <si>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</si>
  <si>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</si>
  <si>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</si>
  <si>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</si>
  <si>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</si>
  <si>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</si>
  <si>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</si>
  <si>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</si>
  <si>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</si>
  <si>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</si>
  <si>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</si>
  <si>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</si>
  <si>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</si>
  <si>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</si>
  <si>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</si>
  <si>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</si>
  <si>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</si>
  <si>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</si>
  <si>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</si>
  <si>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</si>
  <si>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</si>
  <si>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</si>
  <si>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</si>
  <si>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</si>
  <si>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</si>
  <si>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</si>
  <si>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</si>
  <si>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</si>
  <si>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</si>
  <si>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</si>
  <si>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</si>
  <si>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</si>
  <si>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</si>
  <si>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</si>
  <si>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</si>
  <si>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</si>
  <si>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</si>
  <si>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</si>
  <si>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</si>
  <si>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</si>
  <si>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</si>
  <si>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</si>
  <si>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</si>
  <si>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</si>
  <si>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</si>
  <si>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</si>
  <si>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</si>
  <si>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</si>
  <si>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</si>
  <si>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</si>
  <si>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</si>
  <si>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</si>
  <si>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</si>
  <si>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</si>
  <si>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</si>
  <si>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</si>
  <si>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</si>
  <si>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</si>
  <si>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</si>
  <si>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</si>
  <si>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</si>
  <si>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</si>
  <si>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</si>
  <si>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</si>
  <si>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</si>
  <si>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</si>
  <si>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</si>
  <si>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</si>
  <si>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</si>
  <si>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</si>
  <si>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</si>
  <si>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</si>
  <si>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</si>
  <si>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</si>
  <si>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</si>
  <si>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</si>
  <si>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</si>
  <si>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</si>
  <si>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</si>
  <si>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</si>
  <si>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</si>
  <si>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</si>
  <si>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</si>
  <si>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</si>
  <si>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</si>
  <si>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</si>
  <si>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</si>
  <si>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</si>
  <si>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</si>
  <si>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</si>
  <si>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</si>
  <si>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</si>
  <si>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</si>
  <si>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</si>
  <si>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</si>
  <si>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</si>
  <si>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</si>
  <si>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</si>
  <si>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</si>
  <si>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</si>
  <si>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</si>
  <si>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</si>
  <si>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</si>
  <si>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</si>
  <si>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</si>
  <si>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</si>
  <si>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</si>
  <si>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</si>
  <si>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</si>
  <si>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</si>
  <si>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</si>
  <si>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</si>
  <si>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</si>
  <si>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</si>
  <si>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</si>
  <si>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</si>
  <si>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</si>
  <si>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</si>
  <si>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</si>
  <si>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</si>
  <si>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</si>
  <si>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</si>
  <si>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</si>
  <si>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</si>
  <si>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</si>
  <si>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</si>
  <si>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</si>
  <si>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</si>
  <si>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</si>
  <si>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</si>
  <si>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</si>
  <si>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</si>
  <si>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</si>
  <si>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</si>
  <si>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</si>
  <si>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</si>
  <si>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</si>
  <si>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</si>
  <si>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</si>
  <si>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</si>
  <si>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</si>
  <si>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</si>
  <si>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</si>
  <si>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</si>
  <si>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</si>
  <si>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</si>
  <si>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</si>
  <si>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</si>
  <si>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</si>
  <si>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</si>
  <si>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</si>
  <si>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</si>
  <si>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</si>
  <si>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</si>
  <si>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</si>
  <si>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</si>
  <si>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</si>
  <si>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</si>
  <si>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</si>
  <si>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</si>
  <si>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</si>
  <si>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</si>
  <si>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</si>
  <si>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</si>
  <si>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</si>
  <si>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</si>
  <si>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</si>
  <si>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</si>
  <si>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</si>
  <si>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</si>
  <si>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</si>
  <si>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</si>
  <si>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</si>
  <si>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</si>
  <si>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</si>
  <si>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</si>
  <si>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</si>
  <si>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</si>
  <si>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</si>
  <si>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</si>
  <si>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</si>
  <si>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</si>
  <si>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</si>
  <si>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</si>
  <si>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</si>
  <si>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</si>
  <si>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</si>
  <si>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</si>
  <si>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</si>
  <si>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</si>
  <si>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</si>
  <si>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東京都新宿区西新宿3-7-1　　　　　　　　　                   　　　新宿ﾊﾟｰｸﾀﾜｰ31F</t>
    <phoneticPr fontId="3"/>
  </si>
  <si>
    <t>東亜建設工業(株)　東日本建築支店
執行役員支店長　   北林　勇武</t>
    <phoneticPr fontId="3"/>
  </si>
  <si>
    <t>東亜建設工業株式会社　東日本建築支店</t>
    <phoneticPr fontId="3"/>
  </si>
  <si>
    <t>東京都新宿区西新宿3-7-1　新宿ﾊﾟｰｸﾀﾜｰ３１Ｆ</t>
    <phoneticPr fontId="3"/>
  </si>
  <si>
    <t>03-6758-2606</t>
    <phoneticPr fontId="3"/>
  </si>
  <si>
    <t>建設業</t>
    <phoneticPr fontId="3"/>
  </si>
  <si>
    <t>令和   5年   5月    20日</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</si>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</sst>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6" fillId="0" borderId="14" xfId="0" applyFont="1" applyBorder="1" applyProtection="1">
      <alignment vertical="center"/>
    </xf>
    <xf numFmtId="0" fontId="46" fillId="0" borderId="161"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A22" zoomScaleNormal="100" zoomScaleSheetLayoutView="100" workbookViewId="0">
      <selection activeCell="F47" sqref="F47:L48"/>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11" t="s">
        <v>343</v>
      </c>
      <c r="D17" s="512"/>
      <c r="E17" s="512"/>
      <c r="F17" s="512"/>
      <c r="G17" s="512"/>
      <c r="H17" s="512"/>
      <c r="I17" s="512"/>
      <c r="J17" s="512"/>
      <c r="K17" s="512"/>
      <c r="L17" s="512"/>
      <c r="M17" s="512"/>
      <c r="N17" s="512"/>
      <c r="O17" s="512"/>
      <c r="P17" s="512"/>
      <c r="Q17" s="512"/>
      <c r="R17" s="512"/>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09"/>
      <c r="D20" s="510"/>
      <c r="E20" s="24" t="s">
        <v>49</v>
      </c>
      <c r="Q20" s="24"/>
      <c r="R20" s="100"/>
      <c r="S20" s="100"/>
    </row>
    <row r="21" spans="1:54" ht="13.5" x14ac:dyDescent="0.15">
      <c r="C21" s="513" t="s">
        <v>354</v>
      </c>
      <c r="D21" s="514"/>
      <c r="E21" s="24" t="s">
        <v>344</v>
      </c>
      <c r="Q21" s="24"/>
      <c r="R21" s="100"/>
      <c r="S21" s="100"/>
    </row>
    <row r="22" spans="1:54" ht="13.5" x14ac:dyDescent="0.15">
      <c r="C22" s="536" t="s">
        <v>355</v>
      </c>
      <c r="D22" s="537"/>
      <c r="E22" s="24" t="s">
        <v>1</v>
      </c>
      <c r="Q22" s="24"/>
      <c r="R22" s="100"/>
      <c r="S22" s="100"/>
    </row>
    <row r="23" spans="1:54" ht="13.5" x14ac:dyDescent="0.15">
      <c r="C23" s="538" t="s">
        <v>356</v>
      </c>
      <c r="D23" s="539"/>
      <c r="E23" s="24" t="s">
        <v>46</v>
      </c>
      <c r="Q23" s="24"/>
      <c r="R23" s="99"/>
      <c r="S23" s="100"/>
    </row>
    <row r="24" spans="1:54" ht="13.5" x14ac:dyDescent="0.15">
      <c r="C24" s="540" t="s">
        <v>357</v>
      </c>
      <c r="D24" s="541"/>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18" t="s">
        <v>326</v>
      </c>
      <c r="N27" s="108" t="s">
        <v>112</v>
      </c>
      <c r="O27" s="109" t="s">
        <v>113</v>
      </c>
      <c r="Q27" s="24"/>
      <c r="R27" s="99"/>
      <c r="S27" s="100"/>
    </row>
    <row r="28" spans="1:54" ht="20.100000000000001" customHeight="1" thickBot="1" x14ac:dyDescent="0.2">
      <c r="A28" s="26">
        <f>+R86</f>
        <v>0</v>
      </c>
      <c r="C28" s="27" t="s">
        <v>295</v>
      </c>
      <c r="D28" s="27"/>
      <c r="E28" s="27"/>
      <c r="F28" s="27"/>
      <c r="G28" s="27"/>
      <c r="M28" s="519"/>
      <c r="N28" s="296" t="s">
        <v>458</v>
      </c>
      <c r="O28" s="297" t="s">
        <v>155</v>
      </c>
      <c r="Q28" s="24"/>
      <c r="R28" s="99"/>
      <c r="S28" s="100"/>
    </row>
    <row r="29" spans="1:54" ht="13.5" x14ac:dyDescent="0.15">
      <c r="C29" s="553" t="s">
        <v>390</v>
      </c>
      <c r="D29" s="554"/>
      <c r="E29" s="554"/>
      <c r="F29" s="554"/>
      <c r="G29" s="554"/>
      <c r="H29" s="554"/>
      <c r="I29" s="554"/>
      <c r="J29" s="554"/>
      <c r="K29" s="554"/>
      <c r="L29" s="554"/>
      <c r="M29" s="554"/>
      <c r="N29" s="554"/>
      <c r="O29" s="554"/>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60" t="s">
        <v>296</v>
      </c>
      <c r="D31" s="561"/>
      <c r="E31" s="561"/>
      <c r="F31" s="561"/>
      <c r="G31" s="561"/>
      <c r="H31" s="561"/>
      <c r="I31" s="561"/>
      <c r="J31" s="561"/>
      <c r="K31" s="561"/>
      <c r="L31" s="561"/>
      <c r="M31" s="561"/>
      <c r="N31" s="561"/>
      <c r="O31" s="562"/>
      <c r="P31" s="24"/>
      <c r="Q31" s="24"/>
      <c r="R31" s="25"/>
      <c r="S31" s="24"/>
      <c r="T31" s="99"/>
      <c r="U31" s="330"/>
    </row>
    <row r="32" spans="1:54" ht="12" customHeight="1" x14ac:dyDescent="0.15">
      <c r="C32" s="563"/>
      <c r="D32" s="564"/>
      <c r="E32" s="564"/>
      <c r="F32" s="564"/>
      <c r="G32" s="564"/>
      <c r="H32" s="564"/>
      <c r="I32" s="564"/>
      <c r="J32" s="564"/>
      <c r="K32" s="564"/>
      <c r="L32" s="564"/>
      <c r="M32" s="564"/>
      <c r="N32" s="564"/>
      <c r="O32" s="565"/>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66" t="s">
        <v>457</v>
      </c>
      <c r="M34" s="567"/>
      <c r="N34" s="567"/>
      <c r="O34" s="568"/>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534" t="s">
        <v>41</v>
      </c>
      <c r="D36" s="535"/>
      <c r="E36" s="535"/>
      <c r="F36" s="535"/>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46" t="s">
        <v>451</v>
      </c>
      <c r="K39" s="546"/>
      <c r="L39" s="547"/>
      <c r="M39" s="547"/>
      <c r="N39" s="547"/>
      <c r="O39" s="548"/>
      <c r="Q39" s="24"/>
      <c r="R39" s="99"/>
    </row>
    <row r="40" spans="1:19" ht="26.25" customHeight="1" x14ac:dyDescent="0.15">
      <c r="C40" s="88"/>
      <c r="D40" s="28"/>
      <c r="E40" s="28"/>
      <c r="F40" s="28"/>
      <c r="G40" s="28"/>
      <c r="H40" s="29" t="s">
        <v>7</v>
      </c>
      <c r="I40" s="29"/>
      <c r="J40" s="546" t="s">
        <v>452</v>
      </c>
      <c r="K40" s="546"/>
      <c r="L40" s="547"/>
      <c r="M40" s="547"/>
      <c r="N40" s="547"/>
      <c r="O40" s="548"/>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549" t="s">
        <v>455</v>
      </c>
      <c r="M42" s="549"/>
      <c r="N42" s="549"/>
      <c r="O42" s="550"/>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69" t="s">
        <v>438</v>
      </c>
      <c r="D45" s="570"/>
      <c r="E45" s="570"/>
      <c r="F45" s="570"/>
      <c r="G45" s="570"/>
      <c r="H45" s="570"/>
      <c r="I45" s="570"/>
      <c r="J45" s="570"/>
      <c r="K45" s="570"/>
      <c r="L45" s="570"/>
      <c r="M45" s="570"/>
      <c r="N45" s="570"/>
      <c r="O45" s="571"/>
    </row>
    <row r="46" spans="1:19" x14ac:dyDescent="0.15">
      <c r="C46" s="91"/>
      <c r="D46" s="31"/>
      <c r="E46" s="31"/>
      <c r="F46" s="31"/>
      <c r="G46" s="31"/>
      <c r="H46" s="31"/>
      <c r="I46" s="31"/>
      <c r="J46" s="31"/>
      <c r="K46" s="31"/>
      <c r="L46" s="31"/>
      <c r="M46" s="31"/>
      <c r="N46" s="31"/>
      <c r="O46" s="92"/>
    </row>
    <row r="47" spans="1:19" ht="18" customHeight="1" x14ac:dyDescent="0.15">
      <c r="C47" s="523" t="s">
        <v>10</v>
      </c>
      <c r="D47" s="524"/>
      <c r="E47" s="525"/>
      <c r="F47" s="529" t="s">
        <v>453</v>
      </c>
      <c r="G47" s="530"/>
      <c r="H47" s="531"/>
      <c r="I47" s="531"/>
      <c r="J47" s="531"/>
      <c r="K47" s="531"/>
      <c r="L47" s="531"/>
      <c r="M47" s="520" t="s">
        <v>437</v>
      </c>
      <c r="N47" s="521"/>
      <c r="O47" s="522"/>
    </row>
    <row r="48" spans="1:19" ht="18" customHeight="1" x14ac:dyDescent="0.15">
      <c r="C48" s="526"/>
      <c r="D48" s="527"/>
      <c r="E48" s="528"/>
      <c r="F48" s="532"/>
      <c r="G48" s="533"/>
      <c r="H48" s="533"/>
      <c r="I48" s="533"/>
      <c r="J48" s="533"/>
      <c r="K48" s="533"/>
      <c r="L48" s="533"/>
      <c r="M48" s="572">
        <v>2649</v>
      </c>
      <c r="N48" s="573"/>
      <c r="O48" s="574"/>
    </row>
    <row r="49" spans="3:21" ht="18" customHeight="1" x14ac:dyDescent="0.15">
      <c r="C49" s="523" t="s">
        <v>11</v>
      </c>
      <c r="D49" s="555"/>
      <c r="E49" s="556"/>
      <c r="F49" s="542" t="s">
        <v>454</v>
      </c>
      <c r="G49" s="543"/>
      <c r="H49" s="543"/>
      <c r="I49" s="543"/>
      <c r="J49" s="543"/>
      <c r="K49" s="543"/>
      <c r="L49" s="471" t="s">
        <v>172</v>
      </c>
      <c r="M49" s="474"/>
      <c r="N49" s="575" t="s">
        <v>455</v>
      </c>
      <c r="O49" s="576"/>
    </row>
    <row r="50" spans="3:21" ht="18" customHeight="1" x14ac:dyDescent="0.15">
      <c r="C50" s="557"/>
      <c r="D50" s="558"/>
      <c r="E50" s="559"/>
      <c r="F50" s="544"/>
      <c r="G50" s="545"/>
      <c r="H50" s="545"/>
      <c r="I50" s="545"/>
      <c r="J50" s="545"/>
      <c r="K50" s="545"/>
      <c r="L50" s="475"/>
      <c r="M50" s="551"/>
      <c r="N50" s="552"/>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610" t="s">
        <v>117</v>
      </c>
      <c r="G52" s="611"/>
      <c r="H52" s="611"/>
      <c r="I52" s="611"/>
      <c r="J52" s="36" t="s">
        <v>47</v>
      </c>
      <c r="K52" s="36"/>
      <c r="L52" s="612" t="s">
        <v>456</v>
      </c>
      <c r="M52" s="612"/>
      <c r="N52" s="613"/>
      <c r="O52" s="614"/>
    </row>
    <row r="53" spans="3:21" ht="22.5" customHeight="1" x14ac:dyDescent="0.15">
      <c r="C53" s="361"/>
      <c r="D53" s="457" t="s">
        <v>19</v>
      </c>
      <c r="E53" s="478" t="s">
        <v>365</v>
      </c>
      <c r="F53" s="615" t="s">
        <v>366</v>
      </c>
      <c r="G53" s="616"/>
      <c r="H53" s="617"/>
      <c r="I53" s="615" t="s">
        <v>367</v>
      </c>
      <c r="J53" s="618"/>
      <c r="K53" s="619"/>
      <c r="L53" s="620"/>
      <c r="M53" s="621"/>
      <c r="N53" s="479" t="s">
        <v>368</v>
      </c>
      <c r="O53" s="480"/>
    </row>
    <row r="54" spans="3:21" ht="22.5" customHeight="1" x14ac:dyDescent="0.15">
      <c r="C54" s="361"/>
      <c r="D54" s="360"/>
      <c r="E54" s="481"/>
      <c r="F54" s="615" t="s">
        <v>369</v>
      </c>
      <c r="G54" s="616"/>
      <c r="H54" s="617"/>
      <c r="I54" s="622" t="s">
        <v>370</v>
      </c>
      <c r="J54" s="618"/>
      <c r="K54" s="618"/>
      <c r="L54" s="620">
        <v>86879</v>
      </c>
      <c r="M54" s="621"/>
      <c r="N54" s="479" t="s">
        <v>368</v>
      </c>
      <c r="O54" s="480"/>
    </row>
    <row r="55" spans="3:21" ht="22.5" customHeight="1" x14ac:dyDescent="0.15">
      <c r="C55" s="361"/>
      <c r="D55" s="623" t="s">
        <v>371</v>
      </c>
      <c r="E55" s="624"/>
      <c r="F55" s="615" t="s">
        <v>372</v>
      </c>
      <c r="G55" s="616"/>
      <c r="H55" s="617"/>
      <c r="I55" s="622" t="s">
        <v>373</v>
      </c>
      <c r="J55" s="618"/>
      <c r="K55" s="618"/>
      <c r="L55" s="620"/>
      <c r="M55" s="621"/>
      <c r="N55" s="479" t="s">
        <v>374</v>
      </c>
      <c r="O55" s="480"/>
    </row>
    <row r="56" spans="3:21" ht="22.5" customHeight="1" x14ac:dyDescent="0.15">
      <c r="C56" s="361"/>
      <c r="D56" s="623"/>
      <c r="E56" s="624"/>
      <c r="F56" s="615" t="s">
        <v>375</v>
      </c>
      <c r="G56" s="616"/>
      <c r="H56" s="617"/>
      <c r="I56" s="622" t="s">
        <v>376</v>
      </c>
      <c r="J56" s="618"/>
      <c r="K56" s="618"/>
      <c r="L56" s="620"/>
      <c r="M56" s="621"/>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604"/>
      <c r="G58" s="605"/>
      <c r="H58" s="605"/>
      <c r="I58" s="605"/>
      <c r="J58" s="605"/>
      <c r="K58" s="605"/>
      <c r="L58" s="605"/>
      <c r="M58" s="605"/>
      <c r="N58" s="605"/>
      <c r="O58" s="606"/>
    </row>
    <row r="59" spans="3:21" ht="26.25" customHeight="1" x14ac:dyDescent="0.15">
      <c r="C59" s="366"/>
      <c r="D59" s="485" t="s">
        <v>24</v>
      </c>
      <c r="E59" s="486" t="s">
        <v>378</v>
      </c>
      <c r="F59" s="607">
        <v>244</v>
      </c>
      <c r="G59" s="608"/>
      <c r="H59" s="608"/>
      <c r="I59" s="608"/>
      <c r="J59" s="608"/>
      <c r="K59" s="608"/>
      <c r="L59" s="608"/>
      <c r="M59" s="608"/>
      <c r="N59" s="608"/>
      <c r="O59" s="609"/>
    </row>
    <row r="60" spans="3:21" ht="30" customHeight="1" x14ac:dyDescent="0.15">
      <c r="C60" s="585" t="s">
        <v>297</v>
      </c>
      <c r="D60" s="586"/>
      <c r="E60" s="587"/>
      <c r="F60" s="588" t="s">
        <v>439</v>
      </c>
      <c r="G60" s="589"/>
      <c r="H60" s="589"/>
      <c r="I60" s="589"/>
      <c r="J60" s="589"/>
      <c r="K60" s="589"/>
      <c r="L60" s="589"/>
      <c r="M60" s="589"/>
      <c r="N60" s="589"/>
      <c r="O60" s="590"/>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91"/>
      <c r="D62" s="515" t="s">
        <v>298</v>
      </c>
      <c r="E62" s="516"/>
      <c r="F62" s="516"/>
      <c r="G62" s="517"/>
      <c r="H62" s="515" t="s">
        <v>318</v>
      </c>
      <c r="I62" s="517"/>
      <c r="J62" s="515" t="s">
        <v>299</v>
      </c>
      <c r="K62" s="516"/>
      <c r="L62" s="517"/>
      <c r="M62" s="515" t="s">
        <v>319</v>
      </c>
      <c r="N62" s="516"/>
      <c r="O62" s="517"/>
      <c r="Q62" s="32"/>
    </row>
    <row r="63" spans="3:21" ht="24.75" customHeight="1" x14ac:dyDescent="0.15">
      <c r="C63" s="591"/>
      <c r="D63" s="579" t="s">
        <v>300</v>
      </c>
      <c r="E63" s="580"/>
      <c r="F63" s="580"/>
      <c r="G63" s="581"/>
      <c r="H63" s="462">
        <f>+別紙!AA9</f>
        <v>3740</v>
      </c>
      <c r="I63" s="293" t="s">
        <v>4</v>
      </c>
      <c r="J63" s="594" t="s">
        <v>324</v>
      </c>
      <c r="K63" s="595"/>
      <c r="L63" s="596"/>
      <c r="M63" s="592">
        <f>+別紙!AA14</f>
        <v>3740</v>
      </c>
      <c r="N63" s="593"/>
      <c r="O63" s="487" t="s">
        <v>4</v>
      </c>
      <c r="P63" s="177"/>
      <c r="Q63" s="140"/>
      <c r="R63" s="140"/>
      <c r="S63" s="140"/>
      <c r="T63" s="140"/>
      <c r="U63" s="140"/>
    </row>
    <row r="64" spans="3:21" ht="24.75" customHeight="1" x14ac:dyDescent="0.15">
      <c r="C64" s="591"/>
      <c r="D64" s="579" t="s">
        <v>301</v>
      </c>
      <c r="E64" s="580"/>
      <c r="F64" s="580"/>
      <c r="G64" s="581"/>
      <c r="H64" s="462" t="str">
        <f>+別紙!AA10</f>
        <v>0</v>
      </c>
      <c r="I64" s="293" t="s">
        <v>4</v>
      </c>
      <c r="J64" s="594" t="s">
        <v>305</v>
      </c>
      <c r="K64" s="595"/>
      <c r="L64" s="596"/>
      <c r="M64" s="592" t="str">
        <f>+別紙!AA15</f>
        <v>0</v>
      </c>
      <c r="N64" s="593"/>
      <c r="O64" s="37" t="s">
        <v>4</v>
      </c>
      <c r="P64" s="602"/>
      <c r="Q64" s="603"/>
      <c r="R64" s="603"/>
      <c r="S64" s="603"/>
    </row>
    <row r="65" spans="1:48" ht="24.75" customHeight="1" x14ac:dyDescent="0.15">
      <c r="C65" s="591"/>
      <c r="D65" s="579" t="s">
        <v>302</v>
      </c>
      <c r="E65" s="580"/>
      <c r="F65" s="580"/>
      <c r="G65" s="581"/>
      <c r="H65" s="462" t="str">
        <f>+別紙!AA11</f>
        <v>0</v>
      </c>
      <c r="I65" s="293" t="s">
        <v>4</v>
      </c>
      <c r="J65" s="582" t="s">
        <v>306</v>
      </c>
      <c r="K65" s="583"/>
      <c r="L65" s="584"/>
      <c r="M65" s="592">
        <f>+別紙!AA16</f>
        <v>3740</v>
      </c>
      <c r="N65" s="593"/>
      <c r="O65" s="460" t="s">
        <v>4</v>
      </c>
      <c r="P65" s="175"/>
      <c r="Q65" s="176"/>
      <c r="R65" s="176"/>
      <c r="S65" s="176"/>
    </row>
    <row r="66" spans="1:48" ht="24.75" customHeight="1" x14ac:dyDescent="0.15">
      <c r="C66" s="488"/>
      <c r="D66" s="579" t="s">
        <v>303</v>
      </c>
      <c r="E66" s="580"/>
      <c r="F66" s="580"/>
      <c r="G66" s="581"/>
      <c r="H66" s="462" t="str">
        <f>+別紙!AA12</f>
        <v>0</v>
      </c>
      <c r="I66" s="293" t="s">
        <v>4</v>
      </c>
      <c r="J66" s="582" t="s">
        <v>387</v>
      </c>
      <c r="K66" s="583"/>
      <c r="L66" s="584"/>
      <c r="M66" s="592" t="str">
        <f>+別紙!AA17</f>
        <v>0</v>
      </c>
      <c r="N66" s="593"/>
      <c r="O66" s="460" t="s">
        <v>4</v>
      </c>
      <c r="P66" s="175"/>
      <c r="Q66" s="176"/>
      <c r="R66" s="176"/>
      <c r="S66" s="176"/>
    </row>
    <row r="67" spans="1:48" ht="24.75" customHeight="1" x14ac:dyDescent="0.15">
      <c r="C67" s="489"/>
      <c r="D67" s="579" t="s">
        <v>304</v>
      </c>
      <c r="E67" s="580"/>
      <c r="F67" s="580"/>
      <c r="G67" s="581"/>
      <c r="H67" s="462" t="str">
        <f>+別紙!AA13</f>
        <v>0</v>
      </c>
      <c r="I67" s="293" t="s">
        <v>4</v>
      </c>
      <c r="J67" s="582" t="s">
        <v>388</v>
      </c>
      <c r="K67" s="583"/>
      <c r="L67" s="584"/>
      <c r="M67" s="592" t="str">
        <f>+別紙!AA18</f>
        <v>0</v>
      </c>
      <c r="N67" s="593"/>
      <c r="O67" s="460" t="s">
        <v>4</v>
      </c>
      <c r="P67" s="175"/>
      <c r="Q67" s="176"/>
      <c r="R67" s="176"/>
      <c r="S67" s="176"/>
    </row>
    <row r="68" spans="1:48" ht="24" customHeight="1" x14ac:dyDescent="0.15">
      <c r="C68" s="599" t="s">
        <v>15</v>
      </c>
      <c r="D68" s="600"/>
      <c r="E68" s="601"/>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97" t="s">
        <v>409</v>
      </c>
      <c r="D70" s="598"/>
      <c r="E70" s="598"/>
      <c r="F70" s="598"/>
      <c r="G70" s="598"/>
      <c r="H70" s="598"/>
      <c r="I70" s="598"/>
      <c r="J70" s="598"/>
      <c r="K70" s="598"/>
      <c r="L70" s="598"/>
      <c r="M70" s="598"/>
      <c r="N70" s="598"/>
      <c r="O70" s="598"/>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77" t="s">
        <v>440</v>
      </c>
      <c r="E73" s="577"/>
      <c r="F73" s="577"/>
      <c r="G73" s="577"/>
      <c r="H73" s="577"/>
      <c r="I73" s="577"/>
      <c r="J73" s="577"/>
      <c r="K73" s="577"/>
      <c r="L73" s="577"/>
      <c r="M73" s="577"/>
      <c r="N73" s="577"/>
      <c r="O73" s="578"/>
    </row>
    <row r="74" spans="1:48" ht="15" customHeight="1" x14ac:dyDescent="0.15">
      <c r="C74" s="198">
        <v>2</v>
      </c>
      <c r="D74" s="577" t="s">
        <v>362</v>
      </c>
      <c r="E74" s="577"/>
      <c r="F74" s="577"/>
      <c r="G74" s="577"/>
      <c r="H74" s="577"/>
      <c r="I74" s="577"/>
      <c r="J74" s="577"/>
      <c r="K74" s="577"/>
      <c r="L74" s="577"/>
      <c r="M74" s="577"/>
      <c r="N74" s="577"/>
      <c r="O74" s="578"/>
    </row>
    <row r="75" spans="1:48" ht="15" customHeight="1" x14ac:dyDescent="0.15">
      <c r="C75" s="198"/>
      <c r="D75" s="577" t="s">
        <v>363</v>
      </c>
      <c r="E75" s="577"/>
      <c r="F75" s="577"/>
      <c r="G75" s="577"/>
      <c r="H75" s="577"/>
      <c r="I75" s="577"/>
      <c r="J75" s="577"/>
      <c r="K75" s="577"/>
      <c r="L75" s="577"/>
      <c r="M75" s="577"/>
      <c r="N75" s="577"/>
      <c r="O75" s="578"/>
    </row>
    <row r="76" spans="1:48" ht="41.25" customHeight="1" x14ac:dyDescent="0.15">
      <c r="C76" s="198"/>
      <c r="D76" s="577" t="s">
        <v>379</v>
      </c>
      <c r="E76" s="577"/>
      <c r="F76" s="577"/>
      <c r="G76" s="577"/>
      <c r="H76" s="577"/>
      <c r="I76" s="577"/>
      <c r="J76" s="577"/>
      <c r="K76" s="577"/>
      <c r="L76" s="577"/>
      <c r="M76" s="577"/>
      <c r="N76" s="577"/>
      <c r="O76" s="578"/>
    </row>
    <row r="77" spans="1:48" s="44" customFormat="1" ht="28.15" customHeight="1" x14ac:dyDescent="0.15">
      <c r="C77" s="198">
        <v>3</v>
      </c>
      <c r="D77" s="577" t="s">
        <v>442</v>
      </c>
      <c r="E77" s="577"/>
      <c r="F77" s="577"/>
      <c r="G77" s="577"/>
      <c r="H77" s="577"/>
      <c r="I77" s="577"/>
      <c r="J77" s="577"/>
      <c r="K77" s="577"/>
      <c r="L77" s="577"/>
      <c r="M77" s="577"/>
      <c r="N77" s="577"/>
      <c r="O77" s="578"/>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77" t="s">
        <v>441</v>
      </c>
      <c r="E78" s="577"/>
      <c r="F78" s="577"/>
      <c r="G78" s="577"/>
      <c r="H78" s="577"/>
      <c r="I78" s="577"/>
      <c r="J78" s="577"/>
      <c r="K78" s="577"/>
      <c r="L78" s="577"/>
      <c r="M78" s="577"/>
      <c r="N78" s="577"/>
      <c r="O78" s="578"/>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77" t="s">
        <v>312</v>
      </c>
      <c r="F79" s="577"/>
      <c r="G79" s="577"/>
      <c r="H79" s="577"/>
      <c r="I79" s="577"/>
      <c r="J79" s="577"/>
      <c r="K79" s="577"/>
      <c r="L79" s="577"/>
      <c r="M79" s="577"/>
      <c r="N79" s="577"/>
      <c r="O79" s="578"/>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77" t="s">
        <v>420</v>
      </c>
      <c r="F80" s="577"/>
      <c r="G80" s="577"/>
      <c r="H80" s="577"/>
      <c r="I80" s="577"/>
      <c r="J80" s="577"/>
      <c r="K80" s="577"/>
      <c r="L80" s="577"/>
      <c r="M80" s="577"/>
      <c r="N80" s="577"/>
      <c r="O80" s="578"/>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77" t="s">
        <v>421</v>
      </c>
      <c r="F81" s="577"/>
      <c r="G81" s="577"/>
      <c r="H81" s="577"/>
      <c r="I81" s="577"/>
      <c r="J81" s="577"/>
      <c r="K81" s="577"/>
      <c r="L81" s="577"/>
      <c r="M81" s="577"/>
      <c r="N81" s="577"/>
      <c r="O81" s="578"/>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77" t="s">
        <v>422</v>
      </c>
      <c r="F82" s="577"/>
      <c r="G82" s="577"/>
      <c r="H82" s="577"/>
      <c r="I82" s="577"/>
      <c r="J82" s="577"/>
      <c r="K82" s="577"/>
      <c r="L82" s="577"/>
      <c r="M82" s="577"/>
      <c r="N82" s="577"/>
      <c r="O82" s="578"/>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77" t="s">
        <v>423</v>
      </c>
      <c r="F83" s="577"/>
      <c r="G83" s="577"/>
      <c r="H83" s="577"/>
      <c r="I83" s="577"/>
      <c r="J83" s="577"/>
      <c r="K83" s="577"/>
      <c r="L83" s="577"/>
      <c r="M83" s="577"/>
      <c r="N83" s="577"/>
      <c r="O83" s="578"/>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77" t="s">
        <v>313</v>
      </c>
      <c r="F84" s="577"/>
      <c r="G84" s="577"/>
      <c r="H84" s="577"/>
      <c r="I84" s="577"/>
      <c r="J84" s="577"/>
      <c r="K84" s="577"/>
      <c r="L84" s="577"/>
      <c r="M84" s="577"/>
      <c r="N84" s="577"/>
      <c r="O84" s="578"/>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77" t="s">
        <v>424</v>
      </c>
      <c r="F85" s="577"/>
      <c r="G85" s="577"/>
      <c r="H85" s="577"/>
      <c r="I85" s="577"/>
      <c r="J85" s="577"/>
      <c r="K85" s="577"/>
      <c r="L85" s="577"/>
      <c r="M85" s="577"/>
      <c r="N85" s="577"/>
      <c r="O85" s="578"/>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77" t="s">
        <v>425</v>
      </c>
      <c r="F86" s="577"/>
      <c r="G86" s="577"/>
      <c r="H86" s="577"/>
      <c r="I86" s="577"/>
      <c r="J86" s="577"/>
      <c r="K86" s="577"/>
      <c r="L86" s="577"/>
      <c r="M86" s="577"/>
      <c r="N86" s="577"/>
      <c r="O86" s="578"/>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77" t="s">
        <v>426</v>
      </c>
      <c r="F87" s="577"/>
      <c r="G87" s="577"/>
      <c r="H87" s="577"/>
      <c r="I87" s="577"/>
      <c r="J87" s="577"/>
      <c r="K87" s="577"/>
      <c r="L87" s="577"/>
      <c r="M87" s="577"/>
      <c r="N87" s="577"/>
      <c r="O87" s="578"/>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77" t="s">
        <v>314</v>
      </c>
      <c r="F88" s="577"/>
      <c r="G88" s="577"/>
      <c r="H88" s="577"/>
      <c r="I88" s="577"/>
      <c r="J88" s="577"/>
      <c r="K88" s="577"/>
      <c r="L88" s="577"/>
      <c r="M88" s="577"/>
      <c r="N88" s="577"/>
      <c r="O88" s="578"/>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77" t="s">
        <v>407</v>
      </c>
      <c r="F89" s="577"/>
      <c r="G89" s="577"/>
      <c r="H89" s="577"/>
      <c r="I89" s="577"/>
      <c r="J89" s="577"/>
      <c r="K89" s="577"/>
      <c r="L89" s="577"/>
      <c r="M89" s="577"/>
      <c r="N89" s="577"/>
      <c r="O89" s="578"/>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77" t="s">
        <v>315</v>
      </c>
      <c r="F90" s="577"/>
      <c r="G90" s="577"/>
      <c r="H90" s="577"/>
      <c r="I90" s="577"/>
      <c r="J90" s="577"/>
      <c r="K90" s="577"/>
      <c r="L90" s="577"/>
      <c r="M90" s="577"/>
      <c r="N90" s="577"/>
      <c r="O90" s="578"/>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77" t="s">
        <v>408</v>
      </c>
      <c r="F91" s="577"/>
      <c r="G91" s="577"/>
      <c r="H91" s="577"/>
      <c r="I91" s="577"/>
      <c r="J91" s="577"/>
      <c r="K91" s="577"/>
      <c r="L91" s="577"/>
      <c r="M91" s="577"/>
      <c r="N91" s="577"/>
      <c r="O91" s="578"/>
      <c r="Q91" s="5"/>
      <c r="R91" s="5"/>
      <c r="S91" s="5"/>
      <c r="T91" s="5"/>
      <c r="U91" s="103"/>
      <c r="V91" s="5"/>
      <c r="W91" s="5"/>
      <c r="X91" s="5"/>
      <c r="Y91" s="5"/>
      <c r="Z91" s="5"/>
      <c r="AA91" s="103"/>
    </row>
    <row r="92" spans="1:48" s="46" customFormat="1" ht="28.15" customHeight="1" x14ac:dyDescent="0.15">
      <c r="C92" s="198"/>
      <c r="D92" s="199" t="s">
        <v>311</v>
      </c>
      <c r="E92" s="577" t="s">
        <v>316</v>
      </c>
      <c r="F92" s="577"/>
      <c r="G92" s="577"/>
      <c r="H92" s="577"/>
      <c r="I92" s="577"/>
      <c r="J92" s="577"/>
      <c r="K92" s="577"/>
      <c r="L92" s="577"/>
      <c r="M92" s="577"/>
      <c r="N92" s="577"/>
      <c r="O92" s="578"/>
      <c r="Q92" s="5"/>
      <c r="R92" s="5"/>
      <c r="S92" s="5"/>
      <c r="T92" s="5"/>
      <c r="U92" s="5"/>
      <c r="V92" s="5"/>
      <c r="W92" s="5"/>
      <c r="X92" s="5"/>
      <c r="Y92" s="5"/>
      <c r="Z92" s="5"/>
      <c r="AA92" s="5"/>
    </row>
    <row r="93" spans="1:48" s="46" customFormat="1" ht="28.15" customHeight="1" x14ac:dyDescent="0.15">
      <c r="C93" s="198">
        <v>5</v>
      </c>
      <c r="D93" s="577" t="s">
        <v>386</v>
      </c>
      <c r="E93" s="577"/>
      <c r="F93" s="577"/>
      <c r="G93" s="577"/>
      <c r="H93" s="577"/>
      <c r="I93" s="577"/>
      <c r="J93" s="577"/>
      <c r="K93" s="577"/>
      <c r="L93" s="577"/>
      <c r="M93" s="577"/>
      <c r="N93" s="577"/>
      <c r="O93" s="578"/>
      <c r="Q93" s="5"/>
      <c r="R93" s="5"/>
      <c r="S93" s="5"/>
      <c r="T93" s="5"/>
      <c r="U93" s="5"/>
      <c r="V93" s="5"/>
      <c r="W93" s="5"/>
      <c r="X93" s="5"/>
      <c r="Y93" s="5"/>
      <c r="Z93" s="5"/>
      <c r="AA93" s="5"/>
    </row>
    <row r="94" spans="1:48" s="46" customFormat="1" ht="15" customHeight="1" x14ac:dyDescent="0.15">
      <c r="C94" s="198">
        <v>6</v>
      </c>
      <c r="D94" s="577" t="s">
        <v>385</v>
      </c>
      <c r="E94" s="577"/>
      <c r="F94" s="577"/>
      <c r="G94" s="577"/>
      <c r="H94" s="577"/>
      <c r="I94" s="577"/>
      <c r="J94" s="577"/>
      <c r="K94" s="577"/>
      <c r="L94" s="577"/>
      <c r="M94" s="577"/>
      <c r="N94" s="577"/>
      <c r="O94" s="578"/>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210</v>
      </c>
      <c r="E7" s="687"/>
      <c r="F7" s="687"/>
      <c r="G7" s="687"/>
      <c r="H7" s="687"/>
      <c r="I7" s="688"/>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211</v>
      </c>
      <c r="E7" s="687"/>
      <c r="F7" s="687"/>
      <c r="G7" s="687"/>
      <c r="H7" s="687"/>
      <c r="I7" s="688"/>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212</v>
      </c>
      <c r="E7" s="687"/>
      <c r="F7" s="687"/>
      <c r="G7" s="687"/>
      <c r="H7" s="687"/>
      <c r="I7" s="688"/>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22" zoomScaleNormal="100" workbookViewId="0">
      <selection activeCell="G37" sqref="G3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5</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100</v>
      </c>
      <c r="E24" s="655"/>
      <c r="F24" s="655"/>
      <c r="G24" s="212" t="s">
        <v>198</v>
      </c>
      <c r="H24" s="644">
        <f>+F12</f>
        <v>5</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5</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5</v>
      </c>
      <c r="Q27" s="704"/>
      <c r="R27" s="704"/>
      <c r="S27" s="704"/>
      <c r="T27" s="54" t="s">
        <v>38</v>
      </c>
      <c r="U27" s="74"/>
      <c r="V27" s="74"/>
      <c r="Y27" s="72" t="s">
        <v>39</v>
      </c>
      <c r="Z27" s="75"/>
      <c r="AH27" s="63"/>
      <c r="AI27" s="63"/>
      <c r="AJ27" s="63"/>
      <c r="AK27" s="63"/>
      <c r="AL27" s="674">
        <f>+AH18+P27</f>
        <v>5</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5</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v>
      </c>
      <c r="E29" s="655"/>
      <c r="F29" s="655"/>
      <c r="G29" s="212" t="s">
        <v>198</v>
      </c>
      <c r="H29" s="644">
        <f>+AL27</f>
        <v>5</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5</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v>
      </c>
      <c r="E31" s="655"/>
      <c r="F31" s="655"/>
      <c r="G31" s="212" t="s">
        <v>198</v>
      </c>
      <c r="H31" s="644">
        <f>+AS24</f>
        <v>5</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3" zoomScaleNormal="100" workbookViewId="0">
      <selection activeCell="E18" sqref="E1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1369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1000</v>
      </c>
      <c r="E24" s="655"/>
      <c r="F24" s="655"/>
      <c r="G24" s="212" t="s">
        <v>198</v>
      </c>
      <c r="H24" s="644">
        <f>+F12</f>
        <v>1369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1369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1369</v>
      </c>
      <c r="Q27" s="704"/>
      <c r="R27" s="704"/>
      <c r="S27" s="704"/>
      <c r="T27" s="54" t="s">
        <v>38</v>
      </c>
      <c r="U27" s="74"/>
      <c r="V27" s="74"/>
      <c r="Y27" s="72" t="s">
        <v>39</v>
      </c>
      <c r="Z27" s="75"/>
      <c r="AH27" s="63"/>
      <c r="AI27" s="63"/>
      <c r="AJ27" s="63"/>
      <c r="AK27" s="63"/>
      <c r="AL27" s="674">
        <f>+AH18+P27</f>
        <v>1369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1369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1000</v>
      </c>
      <c r="E29" s="655"/>
      <c r="F29" s="655"/>
      <c r="G29" s="212" t="s">
        <v>198</v>
      </c>
      <c r="H29" s="644">
        <f>+AL27</f>
        <v>1369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1369</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1000</v>
      </c>
      <c r="E31" s="655"/>
      <c r="F31" s="655"/>
      <c r="G31" s="212" t="s">
        <v>198</v>
      </c>
      <c r="H31" s="644">
        <f>+AS24</f>
        <v>1369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3" zoomScaleNormal="100" workbookViewId="0">
      <selection activeCell="O32" sqref="O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217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18528.2</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1000</v>
      </c>
      <c r="E24" s="655"/>
      <c r="F24" s="655"/>
      <c r="G24" s="212" t="s">
        <v>198</v>
      </c>
      <c r="H24" s="644">
        <f>+F12</f>
        <v>18528.2</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18528.2</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18528.2</v>
      </c>
      <c r="Q27" s="704"/>
      <c r="R27" s="704"/>
      <c r="S27" s="704"/>
      <c r="T27" s="54" t="s">
        <v>38</v>
      </c>
      <c r="U27" s="74"/>
      <c r="V27" s="74"/>
      <c r="Y27" s="72" t="s">
        <v>39</v>
      </c>
      <c r="Z27" s="75"/>
      <c r="AH27" s="63"/>
      <c r="AI27" s="63"/>
      <c r="AJ27" s="63"/>
      <c r="AK27" s="63"/>
      <c r="AL27" s="674">
        <f>+AH18+P27</f>
        <v>18528.2</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18528.2</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1000</v>
      </c>
      <c r="E29" s="655"/>
      <c r="F29" s="655"/>
      <c r="G29" s="212" t="s">
        <v>198</v>
      </c>
      <c r="H29" s="644">
        <f>+AL27</f>
        <v>18528.2</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18528.2</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1000</v>
      </c>
      <c r="E31" s="655"/>
      <c r="F31" s="655"/>
      <c r="G31" s="212" t="s">
        <v>198</v>
      </c>
      <c r="H31" s="644">
        <f>+AS24</f>
        <v>18528.2</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218</v>
      </c>
      <c r="E7" s="687"/>
      <c r="F7" s="687"/>
      <c r="G7" s="687"/>
      <c r="H7" s="687"/>
      <c r="I7" s="688"/>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716" t="s">
        <v>89</v>
      </c>
      <c r="C7" s="717"/>
      <c r="D7" s="686" t="s">
        <v>219</v>
      </c>
      <c r="E7" s="687"/>
      <c r="F7" s="687"/>
      <c r="G7" s="687"/>
      <c r="H7" s="687"/>
      <c r="I7" s="688"/>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6" zoomScaleNormal="100" workbookViewId="0">
      <selection activeCell="D24" sqref="D24:F2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633"/>
      <c r="C3" s="633"/>
      <c r="D3" s="633"/>
      <c r="E3" s="633"/>
      <c r="F3" s="633"/>
      <c r="G3" s="633"/>
      <c r="H3" s="633"/>
      <c r="I3" s="1"/>
      <c r="J3" s="1"/>
      <c r="K3" s="1"/>
      <c r="L3" s="1"/>
      <c r="M3" s="1"/>
      <c r="N3" s="1"/>
      <c r="O3" s="1"/>
      <c r="P3" s="1"/>
      <c r="Q3" s="1"/>
      <c r="R3" s="1"/>
      <c r="S3" s="1"/>
      <c r="T3" s="1"/>
      <c r="U3" s="1"/>
      <c r="V3" s="1"/>
      <c r="W3" s="1"/>
      <c r="X3" s="1"/>
      <c r="Y3"/>
      <c r="Z3" s="52"/>
      <c r="AA3" s="52"/>
      <c r="AB3" s="661"/>
      <c r="AC3" s="662"/>
      <c r="AD3" s="662"/>
      <c r="AE3" s="96"/>
      <c r="AF3" s="120"/>
      <c r="AG3" s="120"/>
      <c r="AH3" s="120"/>
      <c r="AI3" s="120"/>
      <c r="AJ3" s="120"/>
      <c r="AK3" s="120"/>
      <c r="AL3" s="120"/>
      <c r="AM3" s="120"/>
      <c r="AN3" s="120"/>
      <c r="AO3" s="120"/>
      <c r="AP3" s="663" t="s">
        <v>328</v>
      </c>
      <c r="AQ3" s="664"/>
      <c r="AR3" s="665"/>
      <c r="AS3" s="669" t="s">
        <v>0</v>
      </c>
      <c r="AT3" s="670"/>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66"/>
      <c r="AQ4" s="667"/>
      <c r="AR4" s="668"/>
      <c r="AS4" s="671" t="str">
        <f>+表紙!N28</f>
        <v>○</v>
      </c>
      <c r="AT4" s="672"/>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684" t="s">
        <v>101</v>
      </c>
      <c r="AA5" s="684"/>
      <c r="AB5" s="685"/>
      <c r="AC5" s="685"/>
      <c r="AD5" s="685"/>
      <c r="AE5" s="96" t="s">
        <v>95</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716" t="s">
        <v>89</v>
      </c>
      <c r="C7" s="717"/>
      <c r="D7" s="686" t="s">
        <v>329</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2"/>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707"/>
      <c r="AF10" s="66"/>
      <c r="AN10" s="63"/>
      <c r="AO10" s="63"/>
      <c r="AP10" s="63"/>
      <c r="AQ10" s="63"/>
      <c r="AR10" s="63"/>
      <c r="AS10" s="207"/>
      <c r="AT10" s="207"/>
      <c r="AU10"/>
      <c r="AV10"/>
      <c r="AW10" s="502"/>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2"/>
    </row>
    <row r="12" spans="2:49" ht="24.75" customHeight="1" thickTop="1" thickBot="1" x14ac:dyDescent="0.2">
      <c r="F12" s="674">
        <f>+ROUND(P12,1)+ROUND(P15,1)+ROUND(P18,1)+ROUND(P24,1)+P27-ROUND(F15,1)</f>
        <v>0</v>
      </c>
      <c r="G12" s="675"/>
      <c r="H12" s="675"/>
      <c r="I12" s="62" t="s">
        <v>256</v>
      </c>
      <c r="J12" s="63"/>
      <c r="K12" s="64"/>
      <c r="L12" s="63"/>
      <c r="M12" s="653"/>
      <c r="N12" s="65"/>
      <c r="P12" s="677"/>
      <c r="Q12" s="681"/>
      <c r="R12" s="681"/>
      <c r="S12" s="681"/>
      <c r="T12" s="62" t="s">
        <v>22</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2"/>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99" t="s">
        <v>23</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2"/>
    </row>
    <row r="15" spans="2:49" ht="24.75" customHeight="1" thickBot="1" x14ac:dyDescent="0.2">
      <c r="F15" s="676"/>
      <c r="G15" s="655"/>
      <c r="H15" s="655"/>
      <c r="I15" s="54" t="s">
        <v>256</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2"/>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31</v>
      </c>
      <c r="AT16" s="657"/>
      <c r="AU16" s="107"/>
      <c r="AV16" s="54" t="s">
        <v>13</v>
      </c>
      <c r="AW16" s="502"/>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2"/>
    </row>
    <row r="18" spans="2:49" ht="24.75" customHeight="1" thickBot="1" x14ac:dyDescent="0.2">
      <c r="K18" s="66"/>
      <c r="L18" s="63"/>
      <c r="M18" s="653"/>
      <c r="N18" s="66"/>
      <c r="P18" s="677"/>
      <c r="Q18" s="681"/>
      <c r="R18" s="681"/>
      <c r="S18" s="681"/>
      <c r="T18" s="62" t="s">
        <v>14</v>
      </c>
      <c r="U18"/>
      <c r="V18" s="300"/>
      <c r="W18"/>
      <c r="X18" s="211"/>
      <c r="Y18" s="674">
        <f>+ROUND(AH9,1)+ROUND(AH12,1)+ROUND(AH15,1)+AH18</f>
        <v>0</v>
      </c>
      <c r="Z18" s="675"/>
      <c r="AA18" s="675"/>
      <c r="AB18" s="62" t="s">
        <v>4</v>
      </c>
      <c r="AC18" s="209"/>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2"/>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625" t="s">
        <v>450</v>
      </c>
    </row>
    <row r="20" spans="2:49" ht="27" customHeight="1" thickTop="1" thickBot="1" x14ac:dyDescent="0.2">
      <c r="K20" s="66"/>
      <c r="L20" s="63"/>
      <c r="M20" s="653"/>
      <c r="N20" s="66"/>
      <c r="P20" s="55" t="s">
        <v>48</v>
      </c>
      <c r="Q20" s="648" t="s">
        <v>277</v>
      </c>
      <c r="R20" s="648"/>
      <c r="S20" s="648"/>
      <c r="T20" s="649"/>
      <c r="U20" s="146"/>
      <c r="V20" s="301"/>
      <c r="W20" s="303"/>
      <c r="X20" s="304"/>
      <c r="Y20" s="150" t="s">
        <v>25</v>
      </c>
      <c r="Z20" s="648" t="s">
        <v>278</v>
      </c>
      <c r="AA20" s="648"/>
      <c r="AB20" s="649"/>
      <c r="AC20" s="63"/>
      <c r="AD20" s="63"/>
      <c r="AE20" s="653"/>
      <c r="AG20" s="63"/>
      <c r="AH20" s="63"/>
      <c r="AI20" s="66"/>
      <c r="AJ20" s="63"/>
      <c r="AK20" s="63"/>
      <c r="AL20" s="161"/>
      <c r="AM20" s="66"/>
      <c r="AN20" s="308"/>
      <c r="AO20" s="650" t="s">
        <v>254</v>
      </c>
      <c r="AP20" s="651"/>
      <c r="AQ20" s="208"/>
      <c r="AR20" s="63"/>
      <c r="AS20" s="68"/>
      <c r="AT20" s="68"/>
      <c r="AW20" s="626"/>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6"/>
      <c r="V21" s="146"/>
      <c r="W21" s="146"/>
      <c r="X21" s="146"/>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2"/>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34</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2"/>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179</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2"/>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2"/>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182</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2"/>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2"/>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2"/>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184</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2"/>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2"/>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220</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3" zoomScaleNormal="100" workbookViewId="0">
      <selection activeCell="G18" sqref="G1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221</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804</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74"/>
      <c r="AP23" s="63"/>
      <c r="AR23" s="59"/>
      <c r="AS23" s="150" t="s">
        <v>190</v>
      </c>
      <c r="AT23" s="648" t="s">
        <v>191</v>
      </c>
      <c r="AU23" s="648"/>
      <c r="AV23" s="649"/>
      <c r="AW23" s="503"/>
    </row>
    <row r="24" spans="2:49" ht="27" customHeight="1" thickBot="1" x14ac:dyDescent="0.2">
      <c r="B24" s="631" t="s">
        <v>200</v>
      </c>
      <c r="C24" s="632"/>
      <c r="D24" s="655">
        <v>500</v>
      </c>
      <c r="E24" s="655"/>
      <c r="F24" s="655"/>
      <c r="G24" s="212" t="s">
        <v>198</v>
      </c>
      <c r="H24" s="644">
        <f>+F12</f>
        <v>804</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804</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804</v>
      </c>
      <c r="Q27" s="704"/>
      <c r="R27" s="704"/>
      <c r="S27" s="704"/>
      <c r="T27" s="54" t="s">
        <v>38</v>
      </c>
      <c r="U27" s="74"/>
      <c r="V27" s="74"/>
      <c r="Y27" s="72" t="s">
        <v>39</v>
      </c>
      <c r="Z27" s="75"/>
      <c r="AH27" s="63"/>
      <c r="AI27" s="63"/>
      <c r="AJ27" s="63"/>
      <c r="AK27" s="63"/>
      <c r="AL27" s="674">
        <f>+AH18+P27</f>
        <v>804</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804</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500</v>
      </c>
      <c r="E29" s="655"/>
      <c r="F29" s="655"/>
      <c r="G29" s="212" t="s">
        <v>198</v>
      </c>
      <c r="H29" s="644">
        <f>+AL27</f>
        <v>804</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804</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500</v>
      </c>
      <c r="E31" s="655"/>
      <c r="F31" s="655"/>
      <c r="G31" s="212" t="s">
        <v>198</v>
      </c>
      <c r="H31" s="644">
        <f>+AS24</f>
        <v>804</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48" t="s">
        <v>273</v>
      </c>
      <c r="C3" s="748"/>
      <c r="D3" s="748"/>
      <c r="E3" s="748"/>
      <c r="F3" s="748"/>
      <c r="G3" s="122"/>
      <c r="H3" s="122"/>
      <c r="I3" s="122"/>
      <c r="J3" s="122"/>
      <c r="K3" s="122"/>
      <c r="Y3"/>
      <c r="Z3"/>
      <c r="AA3" s="123"/>
    </row>
    <row r="4" spans="2:27" ht="14.1" customHeight="1" x14ac:dyDescent="0.15">
      <c r="B4" s="748"/>
      <c r="C4" s="748"/>
      <c r="D4" s="748"/>
      <c r="E4" s="748"/>
      <c r="F4" s="748"/>
      <c r="G4" s="122"/>
      <c r="H4" s="122"/>
      <c r="I4" s="122"/>
      <c r="J4" s="122"/>
      <c r="K4" s="122"/>
      <c r="Y4" s="752" t="s">
        <v>327</v>
      </c>
      <c r="Z4" s="124" t="s">
        <v>112</v>
      </c>
      <c r="AA4" s="125" t="s">
        <v>113</v>
      </c>
    </row>
    <row r="5" spans="2:27" ht="14.1" customHeight="1" thickBot="1" x14ac:dyDescent="0.2">
      <c r="C5" s="122"/>
      <c r="D5" s="122"/>
      <c r="E5" s="122"/>
      <c r="F5" s="122"/>
      <c r="G5" s="122"/>
      <c r="H5" s="122"/>
      <c r="I5" s="122"/>
      <c r="J5" s="122"/>
      <c r="K5" s="122"/>
      <c r="Y5" s="753"/>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49"/>
      <c r="N6" s="749"/>
      <c r="O6" s="97" t="s">
        <v>97</v>
      </c>
      <c r="P6" s="754" t="str">
        <f>+表紙!F47</f>
        <v>東亜建設工業株式会社　東日本建築支店</v>
      </c>
      <c r="Q6" s="754"/>
      <c r="R6" s="754"/>
      <c r="S6" s="754"/>
      <c r="T6" s="754"/>
      <c r="U6" s="754"/>
      <c r="V6" s="749"/>
      <c r="W6" s="749"/>
      <c r="X6" s="749"/>
      <c r="Y6" s="749"/>
      <c r="Z6" s="749"/>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50" t="s">
        <v>232</v>
      </c>
      <c r="D9" s="750"/>
      <c r="E9" s="750"/>
      <c r="F9" s="751"/>
      <c r="G9" s="393">
        <f>IF(OR(ｱ.燃え殻!D24&gt;0,ｱ.燃え殻!D24&lt;0),ｱ.燃え殻!D24,IF(G$19&gt;0,"0",0))</f>
        <v>0</v>
      </c>
      <c r="H9" s="393">
        <f>IF(OR(ｲ.汚泥!D24&gt;0,ｲ.汚泥!D24&lt;0),ｲ.汚泥!D24,IF(H$19&gt;0,"0",0))</f>
        <v>20</v>
      </c>
      <c r="I9" s="393">
        <f>IF(OR(ｳ.廃油!D24&gt;0,ｳ.廃油!D24&lt;0),ｳ.廃油!D24,IF(I$19&gt;0,"0",0))</f>
        <v>100</v>
      </c>
      <c r="J9" s="393">
        <f>IF(OR(ｴ.廃酸!$D24&gt;0,ｴ.廃酸!$D24&lt;0),ｴ.廃酸!D24,IF(J$19&gt;0,"0",0))</f>
        <v>0</v>
      </c>
      <c r="K9" s="393" t="str">
        <f>IF(OR(ｵ.廃ｱﾙｶﾘ!$D24&gt;0,ｵ.廃ｱﾙｶﾘ!$D24&lt;0),ｵ.廃ｱﾙｶﾘ!D24,IF(K$19&gt;0,"0",0))</f>
        <v>0</v>
      </c>
      <c r="L9" s="393">
        <f>IF(OR(ｶ.廃ﾌﾟﾗ類!D24&gt;0,ｶ.廃ﾌﾟﾗ類!D24&lt;0),ｶ.廃ﾌﾟﾗ類!D24,IF(L$19&gt;0,"0",0))</f>
        <v>500</v>
      </c>
      <c r="M9" s="393">
        <f>IF(OR(ｷ.紙くず!D24&gt;0,ｷ.紙くず!D24&lt;0),ｷ.紙くず!D24,IF(M$19&gt;0,"0",0))</f>
        <v>20</v>
      </c>
      <c r="N9" s="393">
        <f>IF(OR(ｸ.木くず!D24&gt;0,ｸ.木くず!D24&lt;0),ｸ.木くず!D24,IF(N$19&gt;0,"0",0))</f>
        <v>500</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100</v>
      </c>
      <c r="T9" s="393">
        <f>IF(OR(ｾ.ｶﾞﾗｽ･ｺﾝｸﾘ･陶磁器くず!D24&gt;0,ｾ.ｶﾞﾗｽ･ｺﾝｸﾘ･陶磁器くず!D24&lt;0),ｾ.ｶﾞﾗｽ･ｺﾝｸﾘ･陶磁器くず!D24,IF(T$19&gt;0,"0",0))</f>
        <v>1000</v>
      </c>
      <c r="U9" s="393">
        <f>IF(OR(ｿ.鉱さい!D24&gt;0,ｿ.鉱さい!D24&lt;0),ｿ.鉱さい!D24,IF(U$19&gt;0,"0",0))</f>
        <v>0</v>
      </c>
      <c r="V9" s="393">
        <f>IF(OR(ﾀ.がれき類!D24&gt;0,ﾀ.がれき類!D24&lt;0),ﾀ.がれき類!D24,IF(V$19&gt;0,"0",0))</f>
        <v>1000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500</v>
      </c>
      <c r="AA9" s="395">
        <f>IF(SUM(G9:Z9)&gt;0,SUM(G9:Z9),IF(AA$19&gt;0,"0",0))</f>
        <v>3740</v>
      </c>
    </row>
    <row r="10" spans="2:27" ht="24" customHeight="1" x14ac:dyDescent="0.15">
      <c r="B10" s="184" t="s">
        <v>352</v>
      </c>
      <c r="C10" s="757" t="s">
        <v>320</v>
      </c>
      <c r="D10" s="757"/>
      <c r="E10" s="757"/>
      <c r="F10" s="758"/>
      <c r="G10" s="396">
        <f>IF(OR(ｱ.燃え殻!D25&gt;0,ｱ.燃え殻!D25&lt;0),ｱ.燃え殻!D25,IF(G$19&gt;0,"0",0))</f>
        <v>0</v>
      </c>
      <c r="H10" s="396" t="str">
        <f>IF(OR(ｲ.汚泥!D25&gt;0,ｲ.汚泥!D25&lt;0),ｲ.汚泥!D25,IF(H$19&gt;0,"0",0))</f>
        <v>0</v>
      </c>
      <c r="I10" s="396" t="str">
        <f>IF(OR(ｳ.廃油!D25&gt;0,ｳ.廃油!D25&lt;0),ｳ.廃油!D25,IF(I$19&gt;0,"0",0))</f>
        <v>0</v>
      </c>
      <c r="J10" s="396">
        <f>IF(OR(ｴ.廃酸!$D25&gt;0,ｴ.廃酸!$D25&lt;0),ｴ.廃酸!D25,IF(J$19&gt;0,"0",0))</f>
        <v>0</v>
      </c>
      <c r="K10" s="396" t="str">
        <f>IF(OR(ｵ.廃ｱﾙｶﾘ!$D25&gt;0,ｵ.廃ｱﾙｶﾘ!$D25&lt;0),ｵ.廃ｱﾙｶﾘ!D25,IF(K$19&gt;0,"0",0))</f>
        <v>0</v>
      </c>
      <c r="L10" s="396" t="str">
        <f>IF(OR(ｶ.廃ﾌﾟﾗ類!D25&gt;0,ｶ.廃ﾌﾟﾗ類!D25&lt;0),ｶ.廃ﾌﾟﾗ類!D25,IF(L$19&gt;0,"0",0))</f>
        <v>0</v>
      </c>
      <c r="M10" s="396" t="str">
        <f>IF(OR(ｷ.紙くず!D25&gt;0,ｷ.紙くず!D25&lt;0),ｷ.紙くず!D25,IF(M$19&gt;0,"0",0))</f>
        <v>0</v>
      </c>
      <c r="N10" s="396" t="str">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t="str">
        <f>IF(OR(ｽ.金属くず!D25&gt;0,ｽ.金属くず!D25&lt;0),ｽ.金属くず!D25,IF(S$19&gt;0,"0",0))</f>
        <v>0</v>
      </c>
      <c r="T10" s="396" t="str">
        <f>IF(OR(ｾ.ｶﾞﾗｽ･ｺﾝｸﾘ･陶磁器くず!D25&gt;0,ｾ.ｶﾞﾗｽ･ｺﾝｸﾘ･陶磁器くず!D25&lt;0),ｾ.ｶﾞﾗｽ･ｺﾝｸﾘ･陶磁器くず!D25,IF(T$19&gt;0,"0",0))</f>
        <v>0</v>
      </c>
      <c r="U10" s="396">
        <f>IF(OR(ｿ.鉱さい!D25&gt;0,ｿ.鉱さい!D25&lt;0),ｿ.鉱さい!D25,IF(U$19&gt;0,"0",0))</f>
        <v>0</v>
      </c>
      <c r="V10" s="396" t="str">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t="str">
        <f>IF(OR(ﾄ.混合廃棄物その他!D25&gt;0,ﾄ.混合廃棄物その他!D25&lt;0),ﾄ.混合廃棄物その他!D25,IF(Z$19&gt;0,"0",0))</f>
        <v>0</v>
      </c>
      <c r="AA10" s="398" t="str">
        <f t="shared" ref="AA10:AA18" si="0">IF(SUM(G10:Z10)&gt;0,SUM(G10:Z10),IF(AA$19&gt;0,"0",0))</f>
        <v>0</v>
      </c>
    </row>
    <row r="11" spans="2:27" ht="24" customHeight="1" x14ac:dyDescent="0.15">
      <c r="B11" s="184" t="s">
        <v>353</v>
      </c>
      <c r="C11" s="759" t="s">
        <v>321</v>
      </c>
      <c r="D11" s="759"/>
      <c r="E11" s="759"/>
      <c r="F11" s="760"/>
      <c r="G11" s="399">
        <f>IF(OR(ｱ.燃え殻!D26&gt;0,ｱ.燃え殻!D26&lt;0),ｱ.燃え殻!D26,IF(G$19&gt;0,"0",0))</f>
        <v>0</v>
      </c>
      <c r="H11" s="399" t="str">
        <f>IF(OR(ｲ.汚泥!D26&gt;0,ｲ.汚泥!D26&lt;0),ｲ.汚泥!D26,IF(H$19&gt;0,"0",0))</f>
        <v>0</v>
      </c>
      <c r="I11" s="399" t="str">
        <f>IF(OR(ｳ.廃油!D26&gt;0,ｳ.廃油!D26&lt;0),ｳ.廃油!D26,IF(I$19&gt;0,"0",0))</f>
        <v>0</v>
      </c>
      <c r="J11" s="399">
        <f>IF(OR(ｴ.廃酸!$D26&gt;0,ｴ.廃酸!$D26&lt;0),ｴ.廃酸!D26,IF(J$19&gt;0,"0",0))</f>
        <v>0</v>
      </c>
      <c r="K11" s="399" t="str">
        <f>IF(OR(ｵ.廃ｱﾙｶﾘ!$D26&gt;0,ｵ.廃ｱﾙｶﾘ!$D26&lt;0),ｵ.廃ｱﾙｶﾘ!D26,IF(K$19&gt;0,"0",0))</f>
        <v>0</v>
      </c>
      <c r="L11" s="399" t="str">
        <f>IF(OR(ｶ.廃ﾌﾟﾗ類!D26&gt;0,ｶ.廃ﾌﾟﾗ類!D26&lt;0),ｶ.廃ﾌﾟﾗ類!D26,IF(L$19&gt;0,"0",0))</f>
        <v>0</v>
      </c>
      <c r="M11" s="399" t="str">
        <f>IF(OR(ｷ.紙くず!D26&gt;0,ｷ.紙くず!D26&lt;0),ｷ.紙くず!D26,IF(M$19&gt;0,"0",0))</f>
        <v>0</v>
      </c>
      <c r="N11" s="399" t="str">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t="str">
        <f>IF(OR(ｽ.金属くず!D26&gt;0,ｽ.金属くず!D26&lt;0),ｽ.金属くず!D26,IF(S$19&gt;0,"0",0))</f>
        <v>0</v>
      </c>
      <c r="T11" s="399" t="str">
        <f>IF(OR(ｾ.ｶﾞﾗｽ･ｺﾝｸﾘ･陶磁器くず!D26&gt;0,ｾ.ｶﾞﾗｽ･ｺﾝｸﾘ･陶磁器くず!D26&lt;0),ｾ.ｶﾞﾗｽ･ｺﾝｸﾘ･陶磁器くず!D26,IF(T$19&gt;0,"0",0))</f>
        <v>0</v>
      </c>
      <c r="U11" s="399">
        <f>IF(OR(ｿ.鉱さい!D26&gt;0,ｿ.鉱さい!D26&lt;0),ｿ.鉱さい!D26,IF(U$19&gt;0,"0",0))</f>
        <v>0</v>
      </c>
      <c r="V11" s="399" t="str">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t="str">
        <f>IF(OR(ﾄ.混合廃棄物その他!D26&gt;0,ﾄ.混合廃棄物その他!D26&lt;0),ﾄ.混合廃棄物その他!D26,IF(Z$19&gt;0,"0",0))</f>
        <v>0</v>
      </c>
      <c r="AA11" s="401" t="str">
        <f t="shared" si="0"/>
        <v>0</v>
      </c>
    </row>
    <row r="12" spans="2:27" ht="24" customHeight="1" x14ac:dyDescent="0.15">
      <c r="B12" s="184">
        <v>5</v>
      </c>
      <c r="C12" s="759" t="s">
        <v>322</v>
      </c>
      <c r="D12" s="759"/>
      <c r="E12" s="759"/>
      <c r="F12" s="760"/>
      <c r="G12" s="399">
        <f>IF(OR(ｱ.燃え殻!D27&gt;0,ｱ.燃え殻!D27&lt;0),ｱ.燃え殻!D27,IF(G$19&gt;0,"0",0))</f>
        <v>0</v>
      </c>
      <c r="H12" s="399" t="str">
        <f>IF(OR(ｲ.汚泥!D27&gt;0,ｲ.汚泥!D27&lt;0),ｲ.汚泥!D27,IF(H$19&gt;0,"0",0))</f>
        <v>0</v>
      </c>
      <c r="I12" s="399" t="str">
        <f>IF(OR(ｳ.廃油!D27&gt;0,ｳ.廃油!D27&lt;0),ｳ.廃油!D27,IF(I$19&gt;0,"0",0))</f>
        <v>0</v>
      </c>
      <c r="J12" s="399">
        <f>IF(OR(ｴ.廃酸!$D27&gt;0,ｴ.廃酸!$D27&lt;0),ｴ.廃酸!D27,IF(J$19&gt;0,"0",0))</f>
        <v>0</v>
      </c>
      <c r="K12" s="399" t="str">
        <f>IF(OR(ｵ.廃ｱﾙｶﾘ!$D27&gt;0,ｵ.廃ｱﾙｶﾘ!$D27&lt;0),ｵ.廃ｱﾙｶﾘ!D27,IF(K$19&gt;0,"0",0))</f>
        <v>0</v>
      </c>
      <c r="L12" s="399" t="str">
        <f>IF(OR(ｶ.廃ﾌﾟﾗ類!D27&gt;0,ｶ.廃ﾌﾟﾗ類!D27&lt;0),ｶ.廃ﾌﾟﾗ類!D27,IF(L$19&gt;0,"0",0))</f>
        <v>0</v>
      </c>
      <c r="M12" s="399" t="str">
        <f>IF(OR(ｷ.紙くず!D27&gt;0,ｷ.紙くず!D27&lt;0),ｷ.紙くず!D27,IF(M$19&gt;0,"0",0))</f>
        <v>0</v>
      </c>
      <c r="N12" s="399" t="str">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t="str">
        <f>IF(OR(ｽ.金属くず!D27&gt;0,ｽ.金属くず!D27&lt;0),ｽ.金属くず!D27,IF(S$19&gt;0,"0",0))</f>
        <v>0</v>
      </c>
      <c r="T12" s="399" t="str">
        <f>IF(OR(ｾ.ｶﾞﾗｽ･ｺﾝｸﾘ･陶磁器くず!D27&gt;0,ｾ.ｶﾞﾗｽ･ｺﾝｸﾘ･陶磁器くず!D27&lt;0),ｾ.ｶﾞﾗｽ･ｺﾝｸﾘ･陶磁器くず!D27,IF(T$19&gt;0,"0",0))</f>
        <v>0</v>
      </c>
      <c r="U12" s="399">
        <f>IF(OR(ｿ.鉱さい!D27&gt;0,ｿ.鉱さい!D27&lt;0),ｿ.鉱さい!D27,IF(U$19&gt;0,"0",0))</f>
        <v>0</v>
      </c>
      <c r="V12" s="399" t="str">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t="str">
        <f>IF(OR(ﾄ.混合廃棄物その他!D27&gt;0,ﾄ.混合廃棄物その他!D27&lt;0),ﾄ.混合廃棄物その他!D27,IF(Z$19&gt;0,"0",0))</f>
        <v>0</v>
      </c>
      <c r="AA12" s="401" t="str">
        <f t="shared" si="0"/>
        <v>0</v>
      </c>
    </row>
    <row r="13" spans="2:27" ht="24" customHeight="1" x14ac:dyDescent="0.15">
      <c r="B13" s="184" t="s">
        <v>228</v>
      </c>
      <c r="C13" s="761" t="s">
        <v>323</v>
      </c>
      <c r="D13" s="762"/>
      <c r="E13" s="762"/>
      <c r="F13" s="763"/>
      <c r="G13" s="399">
        <f>IF(OR(ｱ.燃え殻!D28&gt;0,ｱ.燃え殻!D28&lt;0),ｱ.燃え殻!D28,IF(G$19&gt;0,"0",0))</f>
        <v>0</v>
      </c>
      <c r="H13" s="399" t="str">
        <f>IF(OR(ｲ.汚泥!D28&gt;0,ｲ.汚泥!D28&lt;0),ｲ.汚泥!D28,IF(H$19&gt;0,"0",0))</f>
        <v>0</v>
      </c>
      <c r="I13" s="399" t="str">
        <f>IF(OR(ｳ.廃油!D28&gt;0,ｳ.廃油!D28&lt;0),ｳ.廃油!D28,IF(I$19&gt;0,"0",0))</f>
        <v>0</v>
      </c>
      <c r="J13" s="399">
        <f>IF(OR(ｴ.廃酸!$D28&gt;0,ｴ.廃酸!$D28&lt;0),ｴ.廃酸!D28,IF(J$19&gt;0,"0",0))</f>
        <v>0</v>
      </c>
      <c r="K13" s="399" t="str">
        <f>IF(OR(ｵ.廃ｱﾙｶﾘ!$D28&gt;0,ｵ.廃ｱﾙｶﾘ!$D28&lt;0),ｵ.廃ｱﾙｶﾘ!D28,IF(K$19&gt;0,"0",0))</f>
        <v>0</v>
      </c>
      <c r="L13" s="399" t="str">
        <f>IF(OR(ｶ.廃ﾌﾟﾗ類!D28&gt;0,ｶ.廃ﾌﾟﾗ類!D28&lt;0),ｶ.廃ﾌﾟﾗ類!D28,IF(L$19&gt;0,"0",0))</f>
        <v>0</v>
      </c>
      <c r="M13" s="399" t="str">
        <f>IF(OR(ｷ.紙くず!D28&gt;0,ｷ.紙くず!D28&lt;0),ｷ.紙くず!D28,IF(M$19&gt;0,"0",0))</f>
        <v>0</v>
      </c>
      <c r="N13" s="399" t="str">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t="str">
        <f>IF(OR(ｽ.金属くず!D28&gt;0,ｽ.金属くず!D28&lt;0),ｽ.金属くず!D28,IF(S$19&gt;0,"0",0))</f>
        <v>0</v>
      </c>
      <c r="T13" s="399" t="str">
        <f>IF(OR(ｾ.ｶﾞﾗｽ･ｺﾝｸﾘ･陶磁器くず!D28&gt;0,ｾ.ｶﾞﾗｽ･ｺﾝｸﾘ･陶磁器くず!D28&lt;0),ｾ.ｶﾞﾗｽ･ｺﾝｸﾘ･陶磁器くず!D28,IF(T$19&gt;0,"0",0))</f>
        <v>0</v>
      </c>
      <c r="U13" s="399">
        <f>IF(OR(ｿ.鉱さい!D28&gt;0,ｿ.鉱さい!D28&lt;0),ｿ.鉱さい!D28,IF(U$19&gt;0,"0",0))</f>
        <v>0</v>
      </c>
      <c r="V13" s="399" t="str">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t="str">
        <f>IF(OR(ﾄ.混合廃棄物その他!D28&gt;0,ﾄ.混合廃棄物その他!D28&lt;0),ﾄ.混合廃棄物その他!D28,IF(Z$19&gt;0,"0",0))</f>
        <v>0</v>
      </c>
      <c r="AA13" s="401" t="str">
        <f t="shared" si="0"/>
        <v>0</v>
      </c>
    </row>
    <row r="14" spans="2:27" ht="24" customHeight="1" x14ac:dyDescent="0.15">
      <c r="B14" s="184" t="s">
        <v>229</v>
      </c>
      <c r="C14" s="759" t="s">
        <v>241</v>
      </c>
      <c r="D14" s="759"/>
      <c r="E14" s="759"/>
      <c r="F14" s="760"/>
      <c r="G14" s="399">
        <f>IF(OR(ｱ.燃え殻!D29&gt;0,ｱ.燃え殻!D29&lt;0),ｱ.燃え殻!D29,IF(G$19&gt;0,"0",0))</f>
        <v>0</v>
      </c>
      <c r="H14" s="399">
        <f>IF(OR(ｲ.汚泥!D29&gt;0,ｲ.汚泥!D29&lt;0),ｲ.汚泥!D29,IF(H$19&gt;0,"0",0))</f>
        <v>20</v>
      </c>
      <c r="I14" s="399">
        <f>IF(OR(ｳ.廃油!D29&gt;0,ｳ.廃油!D29&lt;0),ｳ.廃油!D29,IF(I$19&gt;0,"0",0))</f>
        <v>100</v>
      </c>
      <c r="J14" s="399">
        <f>IF(OR(ｴ.廃酸!$D29&gt;0,ｴ.廃酸!$D29&lt;0),ｴ.廃酸!D29,IF(J$19&gt;0,"0",0))</f>
        <v>0</v>
      </c>
      <c r="K14" s="399" t="str">
        <f>IF(OR(ｵ.廃ｱﾙｶﾘ!$D29&gt;0,ｵ.廃ｱﾙｶﾘ!$D29&lt;0),ｵ.廃ｱﾙｶﾘ!D29,IF(K$19&gt;0,"0",0))</f>
        <v>0</v>
      </c>
      <c r="L14" s="399">
        <f>IF(OR(ｶ.廃ﾌﾟﾗ類!D29&gt;0,ｶ.廃ﾌﾟﾗ類!D29&lt;0),ｶ.廃ﾌﾟﾗ類!D29,IF(L$19&gt;0,"0",0))</f>
        <v>500</v>
      </c>
      <c r="M14" s="399">
        <f>IF(OR(ｷ.紙くず!D29&gt;0,ｷ.紙くず!D29&lt;0),ｷ.紙くず!D29,IF(M$19&gt;0,"0",0))</f>
        <v>20</v>
      </c>
      <c r="N14" s="399">
        <f>IF(OR(ｸ.木くず!D29&gt;0,ｸ.木くず!D29&lt;0),ｸ.木くず!D29,IF(N$19&gt;0,"0",0))</f>
        <v>500</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100</v>
      </c>
      <c r="T14" s="399">
        <f>IF(OR(ｾ.ｶﾞﾗｽ･ｺﾝｸﾘ･陶磁器くず!D29&gt;0,ｾ.ｶﾞﾗｽ･ｺﾝｸﾘ･陶磁器くず!D29&lt;0),ｾ.ｶﾞﾗｽ･ｺﾝｸﾘ･陶磁器くず!D29,IF(T$19&gt;0,"0",0))</f>
        <v>1000</v>
      </c>
      <c r="U14" s="399">
        <f>IF(OR(ｿ.鉱さい!D29&gt;0,ｿ.鉱さい!D29&lt;0),ｿ.鉱さい!D29,IF(U$19&gt;0,"0",0))</f>
        <v>0</v>
      </c>
      <c r="V14" s="399">
        <f>IF(OR(ﾀ.がれき類!D29&gt;0,ﾀ.がれき類!D29&lt;0),ﾀ.がれき類!D29,IF(V$19&gt;0,"0",0))</f>
        <v>1000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500</v>
      </c>
      <c r="AA14" s="401">
        <f t="shared" si="0"/>
        <v>3740</v>
      </c>
    </row>
    <row r="15" spans="2:27" ht="24" customHeight="1" x14ac:dyDescent="0.15">
      <c r="B15" s="184" t="s">
        <v>244</v>
      </c>
      <c r="C15" s="759" t="s">
        <v>242</v>
      </c>
      <c r="D15" s="759"/>
      <c r="E15" s="759"/>
      <c r="F15" s="760"/>
      <c r="G15" s="399">
        <f>IF(OR(ｱ.燃え殻!D30&gt;0,ｱ.燃え殻!D30&lt;0),ｱ.燃え殻!D30,IF(G$19&gt;0,"0",0))</f>
        <v>0</v>
      </c>
      <c r="H15" s="399" t="str">
        <f>IF(OR(ｲ.汚泥!D30&gt;0,ｲ.汚泥!D30&lt;0),ｲ.汚泥!D30,IF(H$19&gt;0,"0",0))</f>
        <v>0</v>
      </c>
      <c r="I15" s="399" t="str">
        <f>IF(OR(ｳ.廃油!D30&gt;0,ｳ.廃油!D30&lt;0),ｳ.廃油!D30,IF(I$19&gt;0,"0",0))</f>
        <v>0</v>
      </c>
      <c r="J15" s="399">
        <f>IF(OR(ｴ.廃酸!$D30&gt;0,ｴ.廃酸!$D30&lt;0),ｴ.廃酸!D30,IF(J$19&gt;0,"0",0))</f>
        <v>0</v>
      </c>
      <c r="K15" s="399" t="str">
        <f>IF(OR(ｵ.廃ｱﾙｶﾘ!$D30&gt;0,ｵ.廃ｱﾙｶﾘ!$D30&lt;0),ｵ.廃ｱﾙｶﾘ!D30,IF(K$19&gt;0,"0",0))</f>
        <v>0</v>
      </c>
      <c r="L15" s="399" t="str">
        <f>IF(OR(ｶ.廃ﾌﾟﾗ類!D30&gt;0,ｶ.廃ﾌﾟﾗ類!D30&lt;0),ｶ.廃ﾌﾟﾗ類!D30,IF(L$19&gt;0,"0",0))</f>
        <v>0</v>
      </c>
      <c r="M15" s="399" t="str">
        <f>IF(OR(ｷ.紙くず!D30&gt;0,ｷ.紙くず!D30&lt;0),ｷ.紙くず!D30,IF(M$19&gt;0,"0",0))</f>
        <v>0</v>
      </c>
      <c r="N15" s="399" t="str">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t="str">
        <f>IF(OR(ｽ.金属くず!D30&gt;0,ｽ.金属くず!D30&lt;0),ｽ.金属くず!D30,IF(S$19&gt;0,"0",0))</f>
        <v>0</v>
      </c>
      <c r="T15" s="399" t="str">
        <f>IF(OR(ｾ.ｶﾞﾗｽ･ｺﾝｸﾘ･陶磁器くず!D30&gt;0,ｾ.ｶﾞﾗｽ･ｺﾝｸﾘ･陶磁器くず!D30&lt;0),ｾ.ｶﾞﾗｽ･ｺﾝｸﾘ･陶磁器くず!D30,IF(T$19&gt;0,"0",0))</f>
        <v>0</v>
      </c>
      <c r="U15" s="399">
        <f>IF(OR(ｿ.鉱さい!D30&gt;0,ｿ.鉱さい!D30&lt;0),ｿ.鉱さい!D30,IF(U$19&gt;0,"0",0))</f>
        <v>0</v>
      </c>
      <c r="V15" s="399" t="str">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t="str">
        <f>IF(OR(ﾄ.混合廃棄物その他!D30&gt;0,ﾄ.混合廃棄物その他!D30&lt;0),ﾄ.混合廃棄物その他!D30,IF(Z$19&gt;0,"0",0))</f>
        <v>0</v>
      </c>
      <c r="AA15" s="401" t="str">
        <f t="shared" si="0"/>
        <v>0</v>
      </c>
    </row>
    <row r="16" spans="2:27" ht="24" customHeight="1" x14ac:dyDescent="0.15">
      <c r="B16" s="184" t="s">
        <v>245</v>
      </c>
      <c r="C16" s="759" t="s">
        <v>243</v>
      </c>
      <c r="D16" s="759"/>
      <c r="E16" s="759"/>
      <c r="F16" s="760"/>
      <c r="G16" s="399">
        <f>IF(OR(ｱ.燃え殻!D31&gt;0,ｱ.燃え殻!D31&lt;0),ｱ.燃え殻!D31,IF(G$19&gt;0,"0",0))</f>
        <v>0</v>
      </c>
      <c r="H16" s="399">
        <f>IF(OR(ｲ.汚泥!D31&gt;0,ｲ.汚泥!D31&lt;0),ｲ.汚泥!D31,IF(H$19&gt;0,"0",0))</f>
        <v>20</v>
      </c>
      <c r="I16" s="399">
        <f>IF(OR(ｳ.廃油!D31&gt;0,ｳ.廃油!D31&lt;0),ｳ.廃油!D31,IF(I$19&gt;0,"0",0))</f>
        <v>100</v>
      </c>
      <c r="J16" s="399">
        <f>IF(OR(ｴ.廃酸!$D31&gt;0,ｴ.廃酸!$D31&lt;0),ｴ.廃酸!D31,IF(J$19&gt;0,"0",0))</f>
        <v>0</v>
      </c>
      <c r="K16" s="399" t="str">
        <f>IF(OR(ｵ.廃ｱﾙｶﾘ!$D31&gt;0,ｵ.廃ｱﾙｶﾘ!$D31&lt;0),ｵ.廃ｱﾙｶﾘ!D31,IF(K$19&gt;0,"0",0))</f>
        <v>0</v>
      </c>
      <c r="L16" s="399">
        <f>IF(OR(ｶ.廃ﾌﾟﾗ類!D31&gt;0,ｶ.廃ﾌﾟﾗ類!D31&lt;0),ｶ.廃ﾌﾟﾗ類!D31,IF(L$19&gt;0,"0",0))</f>
        <v>500</v>
      </c>
      <c r="M16" s="399">
        <f>IF(OR(ｷ.紙くず!D31&gt;0,ｷ.紙くず!D31&lt;0),ｷ.紙くず!D31,IF(M$19&gt;0,"0",0))</f>
        <v>20</v>
      </c>
      <c r="N16" s="399">
        <f>IF(OR(ｸ.木くず!D31&gt;0,ｸ.木くず!D31&lt;0),ｸ.木くず!D31,IF(N$19&gt;0,"0",0))</f>
        <v>500</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100</v>
      </c>
      <c r="T16" s="399">
        <f>IF(OR(ｾ.ｶﾞﾗｽ･ｺﾝｸﾘ･陶磁器くず!D31&gt;0,ｾ.ｶﾞﾗｽ･ｺﾝｸﾘ･陶磁器くず!D31&lt;0),ｾ.ｶﾞﾗｽ･ｺﾝｸﾘ･陶磁器くず!D31,IF(T$19&gt;0,"0",0))</f>
        <v>1000</v>
      </c>
      <c r="U16" s="399">
        <f>IF(OR(ｿ.鉱さい!D31&gt;0,ｿ.鉱さい!D31&lt;0),ｿ.鉱さい!D31,IF(U$19&gt;0,"0",0))</f>
        <v>0</v>
      </c>
      <c r="V16" s="399">
        <f>IF(OR(ﾀ.がれき類!D31&gt;0,ﾀ.がれき類!D31&lt;0),ﾀ.がれき類!D31,IF(V$19&gt;0,"0",0))</f>
        <v>1000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500</v>
      </c>
      <c r="AA16" s="401">
        <f t="shared" si="0"/>
        <v>3740</v>
      </c>
    </row>
    <row r="17" spans="2:27" ht="24" customHeight="1" x14ac:dyDescent="0.15">
      <c r="B17" s="184"/>
      <c r="C17" s="759" t="s">
        <v>428</v>
      </c>
      <c r="D17" s="759"/>
      <c r="E17" s="759"/>
      <c r="F17" s="760"/>
      <c r="G17" s="399">
        <f>IF(OR(ｱ.燃え殻!D32&gt;0,ｱ.燃え殻!D32&lt;0),ｱ.燃え殻!D32,IF(G$19&gt;0,"0",0))</f>
        <v>0</v>
      </c>
      <c r="H17" s="399" t="str">
        <f>IF(OR(ｲ.汚泥!D32&gt;0,ｲ.汚泥!D32&lt;0),ｲ.汚泥!D32,IF(H$19&gt;0,"0",0))</f>
        <v>0</v>
      </c>
      <c r="I17" s="399" t="str">
        <f>IF(OR(ｳ.廃油!D32&gt;0,ｳ.廃油!D32&lt;0),ｳ.廃油!D32,IF(I$19&gt;0,"0",0))</f>
        <v>0</v>
      </c>
      <c r="J17" s="399">
        <f>IF(OR(ｴ.廃酸!$D32&gt;0,ｴ.廃酸!$D32&lt;0),ｴ.廃酸!D32,IF(J$19&gt;0,"0",0))</f>
        <v>0</v>
      </c>
      <c r="K17" s="399" t="str">
        <f>IF(OR(ｵ.廃ｱﾙｶﾘ!$D32&gt;0,ｵ.廃ｱﾙｶﾘ!$D32&lt;0),ｵ.廃ｱﾙｶﾘ!D32,IF(K$19&gt;0,"0",0))</f>
        <v>0</v>
      </c>
      <c r="L17" s="399" t="str">
        <f>IF(OR(ｶ.廃ﾌﾟﾗ類!D32&gt;0,ｶ.廃ﾌﾟﾗ類!D32&lt;0),ｶ.廃ﾌﾟﾗ類!D32,IF(L$19&gt;0,"0",0))</f>
        <v>0</v>
      </c>
      <c r="M17" s="399" t="str">
        <f>IF(OR(ｷ.紙くず!D32&gt;0,ｷ.紙くず!D32&lt;0),ｷ.紙くず!D32,IF(M$19&gt;0,"0",0))</f>
        <v>0</v>
      </c>
      <c r="N17" s="399" t="str">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t="str">
        <f>IF(OR(ｽ.金属くず!D32&gt;0,ｽ.金属くず!D32&lt;0),ｽ.金属くず!D32,IF(S$19&gt;0,"0",0))</f>
        <v>0</v>
      </c>
      <c r="T17" s="399" t="str">
        <f>IF(OR(ｾ.ｶﾞﾗｽ･ｺﾝｸﾘ･陶磁器くず!D32&gt;0,ｾ.ｶﾞﾗｽ･ｺﾝｸﾘ･陶磁器くず!D32&lt;0),ｾ.ｶﾞﾗｽ･ｺﾝｸﾘ･陶磁器くず!D32,IF(T$19&gt;0,"0",0))</f>
        <v>0</v>
      </c>
      <c r="U17" s="399">
        <f>IF(OR(ｿ.鉱さい!D32&gt;0,ｿ.鉱さい!D32&lt;0),ｿ.鉱さい!D32,IF(U$19&gt;0,"0",0))</f>
        <v>0</v>
      </c>
      <c r="V17" s="399" t="str">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t="str">
        <f>IF(OR(ﾄ.混合廃棄物その他!D32&gt;0,ﾄ.混合廃棄物その他!D32&lt;0),ﾄ.混合廃棄物その他!D32,IF(Z$19&gt;0,"0",0))</f>
        <v>0</v>
      </c>
      <c r="AA17" s="401" t="str">
        <f t="shared" si="0"/>
        <v>0</v>
      </c>
    </row>
    <row r="18" spans="2:27" ht="24" customHeight="1" thickBot="1" x14ac:dyDescent="0.2">
      <c r="B18" s="185"/>
      <c r="C18" s="215" t="s">
        <v>269</v>
      </c>
      <c r="D18" s="755" t="s">
        <v>388</v>
      </c>
      <c r="E18" s="755"/>
      <c r="F18" s="756"/>
      <c r="G18" s="402">
        <f>IF(OR(ｱ.燃え殻!D33&gt;0,ｱ.燃え殻!D33&lt;0),ｱ.燃え殻!D33,IF(G$19&gt;0,"0",0))</f>
        <v>0</v>
      </c>
      <c r="H18" s="402" t="str">
        <f>IF(OR(ｲ.汚泥!D33&gt;0,ｲ.汚泥!D33&lt;0),ｲ.汚泥!D33,IF(H$19&gt;0,"0",0))</f>
        <v>0</v>
      </c>
      <c r="I18" s="402" t="str">
        <f>IF(OR(ｳ.廃油!D33&gt;0,ｳ.廃油!D33&lt;0),ｳ.廃油!D33,IF(I$19&gt;0,"0",0))</f>
        <v>0</v>
      </c>
      <c r="J18" s="402">
        <f>IF(OR(ｴ.廃酸!$D33&gt;0,ｴ.廃酸!$D33&lt;0),ｴ.廃酸!D33,IF(J$19&gt;0,"0",0))</f>
        <v>0</v>
      </c>
      <c r="K18" s="402" t="str">
        <f>IF(OR(ｵ.廃ｱﾙｶﾘ!$D33&gt;0,ｵ.廃ｱﾙｶﾘ!$D33&lt;0),ｵ.廃ｱﾙｶﾘ!D33,IF(K$19&gt;0,"0",0))</f>
        <v>0</v>
      </c>
      <c r="L18" s="402" t="str">
        <f>IF(OR(ｶ.廃ﾌﾟﾗ類!D33&gt;0,ｶ.廃ﾌﾟﾗ類!D33&lt;0),ｶ.廃ﾌﾟﾗ類!D33,IF(L$19&gt;0,"0",0))</f>
        <v>0</v>
      </c>
      <c r="M18" s="402" t="str">
        <f>IF(OR(ｷ.紙くず!D33&gt;0,ｷ.紙くず!D33&lt;0),ｷ.紙くず!D33,IF(M$19&gt;0,"0",0))</f>
        <v>0</v>
      </c>
      <c r="N18" s="402" t="str">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t="str">
        <f>IF(OR(ｽ.金属くず!D33&gt;0,ｽ.金属くず!D33&lt;0),ｽ.金属くず!D33,IF(S$19&gt;0,"0",0))</f>
        <v>0</v>
      </c>
      <c r="T18" s="402" t="str">
        <f>IF(OR(ｾ.ｶﾞﾗｽ･ｺﾝｸﾘ･陶磁器くず!D33&gt;0,ｾ.ｶﾞﾗｽ･ｺﾝｸﾘ･陶磁器くず!D33&lt;0),ｾ.ｶﾞﾗｽ･ｺﾝｸﾘ･陶磁器くず!D33,IF(T$19&gt;0,"0",0))</f>
        <v>0</v>
      </c>
      <c r="U18" s="402">
        <f>IF(OR(ｿ.鉱さい!D33&gt;0,ｿ.鉱さい!D33&lt;0),ｿ.鉱さい!D33,IF(U$19&gt;0,"0",0))</f>
        <v>0</v>
      </c>
      <c r="V18" s="402" t="str">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t="str">
        <f>IF(OR(ﾄ.混合廃棄物その他!D33&gt;0,ﾄ.混合廃棄物その他!D33&lt;0),ﾄ.混合廃棄物その他!D33,IF(Z$19&gt;0,"0",0))</f>
        <v>0</v>
      </c>
      <c r="AA18" s="404" t="str">
        <f t="shared" si="0"/>
        <v>0</v>
      </c>
    </row>
    <row r="19" spans="2:27" ht="24" customHeight="1" thickTop="1" x14ac:dyDescent="0.15">
      <c r="B19" s="181"/>
      <c r="C19" s="186" t="s">
        <v>334</v>
      </c>
      <c r="D19" s="768" t="s">
        <v>335</v>
      </c>
      <c r="E19" s="768"/>
      <c r="F19" s="769"/>
      <c r="G19" s="405">
        <f t="shared" ref="G19:Z19" si="1">+G37+G25+G23+G22+G21-G20</f>
        <v>0</v>
      </c>
      <c r="H19" s="405">
        <f t="shared" si="1"/>
        <v>3693.8</v>
      </c>
      <c r="I19" s="405">
        <f t="shared" si="1"/>
        <v>0.1</v>
      </c>
      <c r="J19" s="405">
        <f t="shared" si="1"/>
        <v>0</v>
      </c>
      <c r="K19" s="405">
        <f t="shared" si="1"/>
        <v>10.7</v>
      </c>
      <c r="L19" s="405">
        <f t="shared" si="1"/>
        <v>196.8</v>
      </c>
      <c r="M19" s="405">
        <f t="shared" si="1"/>
        <v>11.9</v>
      </c>
      <c r="N19" s="405">
        <f t="shared" si="1"/>
        <v>6997.3</v>
      </c>
      <c r="O19" s="405">
        <f t="shared" si="1"/>
        <v>0</v>
      </c>
      <c r="P19" s="405">
        <f t="shared" si="1"/>
        <v>0</v>
      </c>
      <c r="Q19" s="405">
        <f t="shared" si="1"/>
        <v>0</v>
      </c>
      <c r="R19" s="405">
        <f t="shared" si="1"/>
        <v>0</v>
      </c>
      <c r="S19" s="405">
        <f t="shared" si="1"/>
        <v>5</v>
      </c>
      <c r="T19" s="405">
        <f t="shared" si="1"/>
        <v>1369</v>
      </c>
      <c r="U19" s="405">
        <f t="shared" si="1"/>
        <v>0</v>
      </c>
      <c r="V19" s="405">
        <f t="shared" si="1"/>
        <v>18528.2</v>
      </c>
      <c r="W19" s="405">
        <f t="shared" si="1"/>
        <v>0</v>
      </c>
      <c r="X19" s="405">
        <f t="shared" si="1"/>
        <v>0</v>
      </c>
      <c r="Y19" s="405">
        <f t="shared" si="1"/>
        <v>0</v>
      </c>
      <c r="Z19" s="406">
        <f t="shared" si="1"/>
        <v>804</v>
      </c>
      <c r="AA19" s="407">
        <f t="shared" ref="AA19:AA25" si="2">SUM(G19:Z19)</f>
        <v>31616.800000000003</v>
      </c>
    </row>
    <row r="20" spans="2:27" ht="24" customHeight="1" thickBot="1" x14ac:dyDescent="0.2">
      <c r="B20" s="182"/>
      <c r="C20" s="235" t="s">
        <v>233</v>
      </c>
      <c r="D20" s="770" t="s">
        <v>234</v>
      </c>
      <c r="E20" s="770"/>
      <c r="F20" s="771"/>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2" t="s">
        <v>284</v>
      </c>
      <c r="F21" s="773"/>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78" t="s">
        <v>285</v>
      </c>
      <c r="F22" s="779"/>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4" t="s">
        <v>286</v>
      </c>
      <c r="F23" s="775"/>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6" t="s">
        <v>271</v>
      </c>
      <c r="F25" s="777"/>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6" t="s">
        <v>174</v>
      </c>
      <c r="D26" s="470" t="s">
        <v>21</v>
      </c>
      <c r="E26" s="764" t="s">
        <v>288</v>
      </c>
      <c r="F26" s="765"/>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6"/>
      <c r="D27" s="187" t="s">
        <v>25</v>
      </c>
      <c r="E27" s="764" t="s">
        <v>289</v>
      </c>
      <c r="F27" s="765"/>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7"/>
      <c r="D28" s="78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7"/>
      <c r="D29" s="78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7"/>
      <c r="D30" s="78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7"/>
      <c r="D31" s="136" t="s">
        <v>178</v>
      </c>
      <c r="E31" s="764" t="s">
        <v>293</v>
      </c>
      <c r="F31" s="765"/>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82" t="s">
        <v>173</v>
      </c>
      <c r="D37" s="136" t="s">
        <v>179</v>
      </c>
      <c r="E37" s="789" t="s">
        <v>236</v>
      </c>
      <c r="F37" s="790"/>
      <c r="G37" s="441">
        <f t="shared" ref="G37:Z37" si="8">+G38+G42</f>
        <v>0</v>
      </c>
      <c r="H37" s="441">
        <f t="shared" si="8"/>
        <v>3693.8</v>
      </c>
      <c r="I37" s="441">
        <f t="shared" si="8"/>
        <v>0.1</v>
      </c>
      <c r="J37" s="441">
        <f t="shared" si="8"/>
        <v>0</v>
      </c>
      <c r="K37" s="441">
        <f t="shared" si="8"/>
        <v>10.7</v>
      </c>
      <c r="L37" s="441">
        <f t="shared" si="8"/>
        <v>196.8</v>
      </c>
      <c r="M37" s="441">
        <f t="shared" si="8"/>
        <v>11.9</v>
      </c>
      <c r="N37" s="441">
        <f t="shared" si="8"/>
        <v>6997.3</v>
      </c>
      <c r="O37" s="441">
        <f t="shared" si="8"/>
        <v>0</v>
      </c>
      <c r="P37" s="441">
        <f t="shared" si="8"/>
        <v>0</v>
      </c>
      <c r="Q37" s="441">
        <f t="shared" si="8"/>
        <v>0</v>
      </c>
      <c r="R37" s="441">
        <f t="shared" si="8"/>
        <v>0</v>
      </c>
      <c r="S37" s="441">
        <f t="shared" si="8"/>
        <v>5</v>
      </c>
      <c r="T37" s="441">
        <f t="shared" si="8"/>
        <v>1369</v>
      </c>
      <c r="U37" s="441">
        <f t="shared" si="8"/>
        <v>0</v>
      </c>
      <c r="V37" s="441">
        <f t="shared" si="8"/>
        <v>18528.2</v>
      </c>
      <c r="W37" s="441">
        <f t="shared" si="8"/>
        <v>0</v>
      </c>
      <c r="X37" s="441">
        <f t="shared" si="8"/>
        <v>0</v>
      </c>
      <c r="Y37" s="441">
        <f t="shared" si="8"/>
        <v>0</v>
      </c>
      <c r="Z37" s="442">
        <f t="shared" si="8"/>
        <v>804</v>
      </c>
      <c r="AA37" s="443">
        <f t="shared" si="4"/>
        <v>31616.800000000003</v>
      </c>
    </row>
    <row r="38" spans="2:27" ht="24" customHeight="1" x14ac:dyDescent="0.15">
      <c r="B38" s="182"/>
      <c r="C38" s="782"/>
      <c r="D38" s="225"/>
      <c r="E38" s="223" t="s">
        <v>262</v>
      </c>
      <c r="F38" s="469"/>
      <c r="G38" s="432">
        <f t="shared" ref="G38:Z38" si="9">SUM(G39:G41)</f>
        <v>0</v>
      </c>
      <c r="H38" s="432">
        <f t="shared" si="9"/>
        <v>3693.8</v>
      </c>
      <c r="I38" s="432">
        <f t="shared" si="9"/>
        <v>0.1</v>
      </c>
      <c r="J38" s="432">
        <f t="shared" si="9"/>
        <v>0</v>
      </c>
      <c r="K38" s="432">
        <f t="shared" si="9"/>
        <v>10.7</v>
      </c>
      <c r="L38" s="432">
        <f t="shared" si="9"/>
        <v>196.8</v>
      </c>
      <c r="M38" s="432">
        <f t="shared" si="9"/>
        <v>11.9</v>
      </c>
      <c r="N38" s="432">
        <f t="shared" si="9"/>
        <v>6997.3</v>
      </c>
      <c r="O38" s="432">
        <f t="shared" si="9"/>
        <v>0</v>
      </c>
      <c r="P38" s="432">
        <f t="shared" si="9"/>
        <v>0</v>
      </c>
      <c r="Q38" s="432">
        <f t="shared" si="9"/>
        <v>0</v>
      </c>
      <c r="R38" s="432">
        <f t="shared" si="9"/>
        <v>0</v>
      </c>
      <c r="S38" s="432">
        <f t="shared" si="9"/>
        <v>5</v>
      </c>
      <c r="T38" s="432">
        <f t="shared" si="9"/>
        <v>1369</v>
      </c>
      <c r="U38" s="432">
        <f t="shared" si="9"/>
        <v>0</v>
      </c>
      <c r="V38" s="432">
        <f t="shared" si="9"/>
        <v>18528.2</v>
      </c>
      <c r="W38" s="432">
        <f t="shared" si="9"/>
        <v>0</v>
      </c>
      <c r="X38" s="432">
        <f t="shared" si="9"/>
        <v>0</v>
      </c>
      <c r="Y38" s="432">
        <f t="shared" si="9"/>
        <v>0</v>
      </c>
      <c r="Z38" s="433">
        <f t="shared" si="9"/>
        <v>804</v>
      </c>
      <c r="AA38" s="434">
        <f t="shared" si="4"/>
        <v>31616.800000000003</v>
      </c>
    </row>
    <row r="39" spans="2:27" ht="24" customHeight="1" x14ac:dyDescent="0.15">
      <c r="B39" s="182"/>
      <c r="C39" s="782"/>
      <c r="D39" s="226"/>
      <c r="E39" s="221"/>
      <c r="F39" s="219" t="s">
        <v>235</v>
      </c>
      <c r="G39" s="435">
        <f>+ｱ.燃え殻!$AA$28</f>
        <v>0</v>
      </c>
      <c r="H39" s="435">
        <f>+ｲ.汚泥!$AA$28</f>
        <v>3693.8</v>
      </c>
      <c r="I39" s="435">
        <f>+ｳ.廃油!$AA$28</f>
        <v>0.1</v>
      </c>
      <c r="J39" s="435">
        <f>+ｴ.廃酸!$AA$28</f>
        <v>0</v>
      </c>
      <c r="K39" s="435">
        <f>+ｵ.廃ｱﾙｶﾘ!$AA$28</f>
        <v>10.7</v>
      </c>
      <c r="L39" s="435">
        <f>+ｶ.廃ﾌﾟﾗ類!$AA$28</f>
        <v>196.8</v>
      </c>
      <c r="M39" s="435">
        <f>+ｷ.紙くず!$AA$28</f>
        <v>11.9</v>
      </c>
      <c r="N39" s="435">
        <f>+ｸ.木くず!$AA$28</f>
        <v>6997.3</v>
      </c>
      <c r="O39" s="435">
        <f>+ｹ.繊維くず!$AA$28</f>
        <v>0</v>
      </c>
      <c r="P39" s="435">
        <f>+ｺ.動植物性残さ!$AA$28</f>
        <v>0</v>
      </c>
      <c r="Q39" s="435">
        <f>+ｻ.動物系固形不要物!$AA$28</f>
        <v>0</v>
      </c>
      <c r="R39" s="435">
        <f>+ｼ.ｺﾞﾑくず!$AA$28</f>
        <v>0</v>
      </c>
      <c r="S39" s="435">
        <f>+ｽ.金属くず!$AA$28</f>
        <v>5</v>
      </c>
      <c r="T39" s="435">
        <f>+ｾ.ｶﾞﾗｽ･ｺﾝｸﾘ･陶磁器くず!$AA$28</f>
        <v>1369</v>
      </c>
      <c r="U39" s="435">
        <f>+ｿ.鉱さい!$AA$28</f>
        <v>0</v>
      </c>
      <c r="V39" s="435">
        <f>+ﾀ.がれき類!$AA$28</f>
        <v>18528.2</v>
      </c>
      <c r="W39" s="435">
        <f>+ﾁ.動物のふん尿!$AA$28</f>
        <v>0</v>
      </c>
      <c r="X39" s="435">
        <f>+ﾂ.動物の死体!$AA$28</f>
        <v>0</v>
      </c>
      <c r="Y39" s="435">
        <f>+ﾃ.ばいじん!$AA$28</f>
        <v>0</v>
      </c>
      <c r="Z39" s="436">
        <f>+ﾄ.混合廃棄物その他!$AA$28</f>
        <v>804</v>
      </c>
      <c r="AA39" s="437">
        <f t="shared" si="4"/>
        <v>31616.800000000003</v>
      </c>
    </row>
    <row r="40" spans="2:27" ht="24" customHeight="1" x14ac:dyDescent="0.15">
      <c r="B40" s="182"/>
      <c r="C40" s="78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8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8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87" t="s">
        <v>294</v>
      </c>
      <c r="E43" s="787"/>
      <c r="F43" s="788"/>
      <c r="G43" s="444">
        <f>+ｱ.燃え殻!$AL$27</f>
        <v>0</v>
      </c>
      <c r="H43" s="444">
        <f>+ｲ.汚泥!$AL$27</f>
        <v>3693.8</v>
      </c>
      <c r="I43" s="444">
        <f>+ｳ.廃油!$AL$27</f>
        <v>0.1</v>
      </c>
      <c r="J43" s="444">
        <f>+ｴ.廃酸!$AL$27</f>
        <v>0</v>
      </c>
      <c r="K43" s="444">
        <f>+ｵ.廃ｱﾙｶﾘ!$AL$27</f>
        <v>10.7</v>
      </c>
      <c r="L43" s="444">
        <f>+ｶ.廃ﾌﾟﾗ類!$AL$27</f>
        <v>196.8</v>
      </c>
      <c r="M43" s="444">
        <f>+ｷ.紙くず!$AL$27</f>
        <v>11.9</v>
      </c>
      <c r="N43" s="444">
        <f>+ｸ.木くず!$AL$27</f>
        <v>6997.3</v>
      </c>
      <c r="O43" s="444">
        <f>+ｹ.繊維くず!$AL$27</f>
        <v>0</v>
      </c>
      <c r="P43" s="444">
        <f>+ｺ.動植物性残さ!$AL$27</f>
        <v>0</v>
      </c>
      <c r="Q43" s="444">
        <f>+ｻ.動物系固形不要物!$AL$27</f>
        <v>0</v>
      </c>
      <c r="R43" s="444">
        <f>+ｼ.ｺﾞﾑくず!$AL$27</f>
        <v>0</v>
      </c>
      <c r="S43" s="444">
        <f>+ｽ.金属くず!$AL$27</f>
        <v>5</v>
      </c>
      <c r="T43" s="444">
        <f>+ｾ.ｶﾞﾗｽ･ｺﾝｸﾘ･陶磁器くず!$AL$27</f>
        <v>1369</v>
      </c>
      <c r="U43" s="444">
        <f>+ｿ.鉱さい!$AL$27</f>
        <v>0</v>
      </c>
      <c r="V43" s="444">
        <f>+ﾀ.がれき類!$AL$27</f>
        <v>18528.2</v>
      </c>
      <c r="W43" s="444">
        <f>+ﾁ.動物のふん尿!$AL$27</f>
        <v>0</v>
      </c>
      <c r="X43" s="444">
        <f>+ﾂ.動物の死体!$AL$27</f>
        <v>0</v>
      </c>
      <c r="Y43" s="444">
        <f>+ﾃ.ばいじん!$AL$27</f>
        <v>0</v>
      </c>
      <c r="Z43" s="445">
        <f>+ﾄ.混合廃棄物その他!$AL$27</f>
        <v>804</v>
      </c>
      <c r="AA43" s="446">
        <f t="shared" si="4"/>
        <v>31616.800000000003</v>
      </c>
    </row>
    <row r="44" spans="2:27" ht="24" customHeight="1" x14ac:dyDescent="0.15">
      <c r="B44" s="182"/>
      <c r="C44" s="189"/>
      <c r="D44" s="187" t="s">
        <v>188</v>
      </c>
      <c r="E44" s="764" t="s">
        <v>238</v>
      </c>
      <c r="F44" s="765"/>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78" t="s">
        <v>239</v>
      </c>
      <c r="F45" s="779"/>
      <c r="G45" s="450">
        <f>+ｱ.燃え殻!$AS$24</f>
        <v>0</v>
      </c>
      <c r="H45" s="450">
        <f>+ｲ.汚泥!$AS$24</f>
        <v>3693.8</v>
      </c>
      <c r="I45" s="450">
        <f>+ｳ.廃油!$AS$24</f>
        <v>0.1</v>
      </c>
      <c r="J45" s="450">
        <f>+ｴ.廃酸!$AS$24</f>
        <v>0</v>
      </c>
      <c r="K45" s="450">
        <f>+ｵ.廃ｱﾙｶﾘ!$AS$24</f>
        <v>10.7</v>
      </c>
      <c r="L45" s="450">
        <f>+ｶ.廃ﾌﾟﾗ類!$AS$24</f>
        <v>196.8</v>
      </c>
      <c r="M45" s="450">
        <f>+ｷ.紙くず!$AS$24</f>
        <v>11.9</v>
      </c>
      <c r="N45" s="450">
        <f>+ｸ.木くず!$AS$24</f>
        <v>6997.3</v>
      </c>
      <c r="O45" s="450">
        <f>+ｹ.繊維くず!$AS$24</f>
        <v>0</v>
      </c>
      <c r="P45" s="450">
        <f>+ｺ.動植物性残さ!$AS$24</f>
        <v>0</v>
      </c>
      <c r="Q45" s="450">
        <f>+ｻ.動物系固形不要物!$AS$24</f>
        <v>0</v>
      </c>
      <c r="R45" s="450">
        <f>+ｼ.ｺﾞﾑくず!$AS$24</f>
        <v>0</v>
      </c>
      <c r="S45" s="450">
        <f>+ｽ.金属くず!$AS$24</f>
        <v>5</v>
      </c>
      <c r="T45" s="450">
        <f>+ｾ.ｶﾞﾗｽ･ｺﾝｸﾘ･陶磁器くず!$AS$24</f>
        <v>1369</v>
      </c>
      <c r="U45" s="450">
        <f>+ｿ.鉱さい!$AS$24</f>
        <v>0</v>
      </c>
      <c r="V45" s="450">
        <f>+ﾀ.がれき類!$AS$24</f>
        <v>18528.2</v>
      </c>
      <c r="W45" s="450">
        <f>+ﾁ.動物のふん尿!$AS$24</f>
        <v>0</v>
      </c>
      <c r="X45" s="450">
        <f>+ﾂ.動物の死体!$AS$24</f>
        <v>0</v>
      </c>
      <c r="Y45" s="450">
        <f>+ﾃ.ばいじん!$AS$24</f>
        <v>0</v>
      </c>
      <c r="Z45" s="451">
        <f>+ﾄ.混合廃棄物その他!$AS$24</f>
        <v>804</v>
      </c>
      <c r="AA45" s="452">
        <f t="shared" si="4"/>
        <v>31616.800000000003</v>
      </c>
    </row>
    <row r="46" spans="2:27" ht="24" customHeight="1" x14ac:dyDescent="0.15">
      <c r="B46" s="182"/>
      <c r="C46" s="189"/>
      <c r="D46" s="463" t="s">
        <v>192</v>
      </c>
      <c r="E46" s="762" t="s">
        <v>432</v>
      </c>
      <c r="F46" s="763"/>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80" t="s">
        <v>433</v>
      </c>
      <c r="F47" s="78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3713.8</v>
      </c>
      <c r="I55" s="506">
        <f t="shared" si="10"/>
        <v>100.1</v>
      </c>
      <c r="J55" s="506">
        <f t="shared" si="10"/>
        <v>0</v>
      </c>
      <c r="K55" s="506">
        <f t="shared" si="10"/>
        <v>10.7</v>
      </c>
      <c r="L55" s="506">
        <f t="shared" si="10"/>
        <v>696.8</v>
      </c>
      <c r="M55" s="506">
        <f t="shared" si="10"/>
        <v>31.9</v>
      </c>
      <c r="N55" s="506">
        <f t="shared" si="10"/>
        <v>7497.3</v>
      </c>
      <c r="O55" s="506">
        <f t="shared" si="10"/>
        <v>0</v>
      </c>
      <c r="P55" s="506">
        <f t="shared" si="10"/>
        <v>0</v>
      </c>
      <c r="Q55" s="506">
        <f t="shared" si="10"/>
        <v>0</v>
      </c>
      <c r="R55" s="506">
        <f t="shared" si="10"/>
        <v>0</v>
      </c>
      <c r="S55" s="506">
        <f t="shared" si="10"/>
        <v>105</v>
      </c>
      <c r="T55" s="506">
        <f t="shared" si="10"/>
        <v>2369</v>
      </c>
      <c r="U55" s="506">
        <f t="shared" si="10"/>
        <v>0</v>
      </c>
      <c r="V55" s="506">
        <f t="shared" si="10"/>
        <v>19528.2</v>
      </c>
      <c r="W55" s="506">
        <f t="shared" si="10"/>
        <v>0</v>
      </c>
      <c r="X55" s="506">
        <f t="shared" si="10"/>
        <v>0</v>
      </c>
      <c r="Y55" s="506">
        <f t="shared" si="10"/>
        <v>0</v>
      </c>
      <c r="Z55" s="506">
        <f t="shared" si="10"/>
        <v>1304</v>
      </c>
      <c r="AA55" s="507">
        <f>+AA9+AA19+AA20</f>
        <v>35356.800000000003</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N5" sqref="N5"/>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56" t="s">
        <v>325</v>
      </c>
      <c r="N4" s="243" t="s">
        <v>112</v>
      </c>
      <c r="O4" s="244" t="s">
        <v>113</v>
      </c>
    </row>
    <row r="5" spans="1:16" ht="20.100000000000001" customHeight="1" thickBot="1" x14ac:dyDescent="0.2">
      <c r="A5" s="26" t="e">
        <f>+#REF!</f>
        <v>#REF!</v>
      </c>
      <c r="C5" s="236" t="s">
        <v>295</v>
      </c>
      <c r="M5" s="857"/>
      <c r="N5" s="281" t="str">
        <f>+表紙!N28</f>
        <v>○</v>
      </c>
      <c r="O5" s="282" t="str">
        <f>+表紙!O28</f>
        <v>　</v>
      </c>
    </row>
    <row r="6" spans="1:16" ht="13.5" x14ac:dyDescent="0.15">
      <c r="C6" s="597" t="s">
        <v>390</v>
      </c>
      <c r="D6" s="858"/>
      <c r="E6" s="858"/>
      <c r="F6" s="858"/>
      <c r="G6" s="858"/>
      <c r="H6" s="858"/>
      <c r="I6" s="858"/>
      <c r="J6" s="858"/>
      <c r="K6" s="858"/>
      <c r="L6" s="858"/>
      <c r="M6" s="858"/>
      <c r="N6" s="858"/>
      <c r="O6" s="858"/>
    </row>
    <row r="7" spans="1:16" ht="7.5" customHeight="1" x14ac:dyDescent="0.15">
      <c r="C7" s="246"/>
      <c r="D7" s="247"/>
      <c r="E7" s="247"/>
      <c r="F7" s="247"/>
      <c r="G7" s="247"/>
      <c r="H7" s="247"/>
      <c r="I7" s="247"/>
      <c r="J7" s="247"/>
      <c r="K7" s="247"/>
      <c r="L7" s="247"/>
      <c r="M7" s="247"/>
      <c r="N7" s="247"/>
      <c r="O7" s="248"/>
    </row>
    <row r="8" spans="1:16" ht="12" customHeight="1" x14ac:dyDescent="0.15">
      <c r="C8" s="560" t="s">
        <v>296</v>
      </c>
      <c r="D8" s="859"/>
      <c r="E8" s="859"/>
      <c r="F8" s="859"/>
      <c r="G8" s="859"/>
      <c r="H8" s="859"/>
      <c r="I8" s="859"/>
      <c r="J8" s="859"/>
      <c r="K8" s="859"/>
      <c r="L8" s="859"/>
      <c r="M8" s="859"/>
      <c r="N8" s="859"/>
      <c r="O8" s="860"/>
      <c r="P8" s="242"/>
    </row>
    <row r="9" spans="1:16" ht="12" customHeight="1" x14ac:dyDescent="0.15">
      <c r="C9" s="861"/>
      <c r="D9" s="862"/>
      <c r="E9" s="862"/>
      <c r="F9" s="862"/>
      <c r="G9" s="862"/>
      <c r="H9" s="862"/>
      <c r="I9" s="862"/>
      <c r="J9" s="862"/>
      <c r="K9" s="862"/>
      <c r="L9" s="862"/>
      <c r="M9" s="862"/>
      <c r="N9" s="862"/>
      <c r="O9" s="863"/>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64" t="str">
        <f>+表紙!L34</f>
        <v>令和   5年   5月    20日</v>
      </c>
      <c r="M11" s="865"/>
      <c r="N11" s="865"/>
      <c r="O11" s="866"/>
    </row>
    <row r="12" spans="1:16" ht="13.15" customHeight="1" x14ac:dyDescent="0.15">
      <c r="C12" s="249"/>
      <c r="D12" s="250"/>
      <c r="E12" s="250"/>
      <c r="F12" s="250"/>
      <c r="G12" s="250"/>
      <c r="H12" s="250"/>
      <c r="I12" s="250"/>
      <c r="J12" s="250"/>
      <c r="K12" s="250"/>
      <c r="L12" s="250"/>
      <c r="M12" s="250"/>
      <c r="N12" s="250"/>
      <c r="O12" s="252"/>
    </row>
    <row r="13" spans="1:16" ht="13.5" x14ac:dyDescent="0.15">
      <c r="C13" s="867" t="str">
        <f>+表紙!C36</f>
        <v>横浜市長</v>
      </c>
      <c r="D13" s="868"/>
      <c r="E13" s="868"/>
      <c r="F13" s="868"/>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53" t="str">
        <f>+表紙!J39</f>
        <v>東京都新宿区西新宿3-7-1　　　　　　　　　                   　　　新宿ﾊﾟｰｸﾀﾜｰ31F</v>
      </c>
      <c r="K16" s="853"/>
      <c r="L16" s="854"/>
      <c r="M16" s="854"/>
      <c r="N16" s="854"/>
      <c r="O16" s="855"/>
    </row>
    <row r="17" spans="1:48" ht="26.25" customHeight="1" x14ac:dyDescent="0.15">
      <c r="C17" s="249"/>
      <c r="D17" s="250"/>
      <c r="E17" s="250"/>
      <c r="F17" s="250"/>
      <c r="G17" s="250"/>
      <c r="H17" s="254" t="s">
        <v>7</v>
      </c>
      <c r="I17" s="254"/>
      <c r="J17" s="853" t="str">
        <f>+表紙!J40</f>
        <v>東亜建設工業(株)　東日本建築支店
執行役員支店長　   北林　勇武</v>
      </c>
      <c r="K17" s="853"/>
      <c r="L17" s="854"/>
      <c r="M17" s="854"/>
      <c r="N17" s="854"/>
      <c r="O17" s="855"/>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02" t="str">
        <f>IF(+表紙!L42="","",+表紙!L42)</f>
        <v>03-6758-2606</v>
      </c>
      <c r="M19" s="802"/>
      <c r="N19" s="802"/>
      <c r="O19" s="80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10" t="s">
        <v>447</v>
      </c>
      <c r="D22" s="811"/>
      <c r="E22" s="811"/>
      <c r="F22" s="811"/>
      <c r="G22" s="811"/>
      <c r="H22" s="811"/>
      <c r="I22" s="811"/>
      <c r="J22" s="811"/>
      <c r="K22" s="811"/>
      <c r="L22" s="811"/>
      <c r="M22" s="811"/>
      <c r="N22" s="811"/>
      <c r="O22" s="812"/>
    </row>
    <row r="23" spans="1:48" x14ac:dyDescent="0.15">
      <c r="C23" s="256"/>
      <c r="D23" s="257"/>
      <c r="E23" s="257"/>
      <c r="F23" s="257"/>
      <c r="G23" s="257"/>
      <c r="H23" s="257"/>
      <c r="I23" s="257"/>
      <c r="J23" s="257"/>
      <c r="K23" s="257"/>
      <c r="L23" s="257"/>
      <c r="M23" s="257"/>
      <c r="N23" s="257"/>
      <c r="O23" s="258"/>
    </row>
    <row r="24" spans="1:48" ht="18" customHeight="1" x14ac:dyDescent="0.15">
      <c r="C24" s="819" t="s">
        <v>10</v>
      </c>
      <c r="D24" s="825"/>
      <c r="E24" s="826"/>
      <c r="F24" s="830" t="str">
        <f>+表紙!F47</f>
        <v>東亜建設工業株式会社　東日本建築支店</v>
      </c>
      <c r="G24" s="831"/>
      <c r="H24" s="832"/>
      <c r="I24" s="832"/>
      <c r="J24" s="832"/>
      <c r="K24" s="832"/>
      <c r="L24" s="832"/>
      <c r="M24" s="835" t="s">
        <v>449</v>
      </c>
      <c r="N24" s="836"/>
      <c r="O24" s="837"/>
    </row>
    <row r="25" spans="1:48" ht="18" customHeight="1" x14ac:dyDescent="0.15">
      <c r="C25" s="827"/>
      <c r="D25" s="828"/>
      <c r="E25" s="829"/>
      <c r="F25" s="833"/>
      <c r="G25" s="834"/>
      <c r="H25" s="834"/>
      <c r="I25" s="834"/>
      <c r="J25" s="834"/>
      <c r="K25" s="834"/>
      <c r="L25" s="834"/>
      <c r="M25" s="838">
        <f>表紙!M48</f>
        <v>2649</v>
      </c>
      <c r="N25" s="839"/>
      <c r="O25" s="840"/>
    </row>
    <row r="26" spans="1:48" ht="18" customHeight="1" x14ac:dyDescent="0.15">
      <c r="C26" s="819" t="s">
        <v>11</v>
      </c>
      <c r="D26" s="820"/>
      <c r="E26" s="821"/>
      <c r="F26" s="813" t="str">
        <f>+表紙!F49</f>
        <v>東京都新宿区西新宿3-7-1　新宿ﾊﾟｰｸﾀﾜｰ３１Ｆ</v>
      </c>
      <c r="G26" s="814"/>
      <c r="H26" s="814"/>
      <c r="I26" s="814"/>
      <c r="J26" s="814"/>
      <c r="K26" s="814"/>
      <c r="L26" s="139" t="s">
        <v>172</v>
      </c>
      <c r="M26" s="259"/>
      <c r="N26" s="817" t="str">
        <f>IF(+表紙!N49="","",+表紙!N49)</f>
        <v>03-6758-2606</v>
      </c>
      <c r="O26" s="818"/>
    </row>
    <row r="27" spans="1:48" ht="18" customHeight="1" x14ac:dyDescent="0.15">
      <c r="C27" s="822"/>
      <c r="D27" s="823"/>
      <c r="E27" s="824"/>
      <c r="F27" s="815"/>
      <c r="G27" s="816"/>
      <c r="H27" s="816"/>
      <c r="I27" s="816"/>
      <c r="J27" s="816"/>
      <c r="K27" s="81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41" t="str">
        <f>+表紙!F52</f>
        <v>Ｄ－建設業</v>
      </c>
      <c r="G29" s="842"/>
      <c r="H29" s="842"/>
      <c r="I29" s="842"/>
      <c r="J29" s="370" t="s">
        <v>47</v>
      </c>
      <c r="K29" s="370"/>
      <c r="L29" s="843" t="str">
        <f>+表紙!L52</f>
        <v>建設業</v>
      </c>
      <c r="M29" s="843"/>
      <c r="N29" s="844"/>
      <c r="O29" s="84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846" t="s">
        <v>366</v>
      </c>
      <c r="G30" s="847"/>
      <c r="H30" s="848"/>
      <c r="I30" s="846" t="s">
        <v>367</v>
      </c>
      <c r="J30" s="849"/>
      <c r="K30" s="850"/>
      <c r="L30" s="851">
        <f>+表紙!L53</f>
        <v>0</v>
      </c>
      <c r="M30" s="852"/>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846" t="s">
        <v>369</v>
      </c>
      <c r="G31" s="847"/>
      <c r="H31" s="848"/>
      <c r="I31" s="869" t="s">
        <v>370</v>
      </c>
      <c r="J31" s="849"/>
      <c r="K31" s="849"/>
      <c r="L31" s="851">
        <f>+表紙!L54</f>
        <v>86879</v>
      </c>
      <c r="M31" s="852"/>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874" t="s">
        <v>371</v>
      </c>
      <c r="E32" s="875"/>
      <c r="F32" s="846" t="s">
        <v>372</v>
      </c>
      <c r="G32" s="847"/>
      <c r="H32" s="848"/>
      <c r="I32" s="869" t="s">
        <v>373</v>
      </c>
      <c r="J32" s="849"/>
      <c r="K32" s="849"/>
      <c r="L32" s="851">
        <f>+表紙!L55</f>
        <v>0</v>
      </c>
      <c r="M32" s="852"/>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874"/>
      <c r="E33" s="875"/>
      <c r="F33" s="846" t="s">
        <v>375</v>
      </c>
      <c r="G33" s="847"/>
      <c r="H33" s="848"/>
      <c r="I33" s="869" t="s">
        <v>376</v>
      </c>
      <c r="J33" s="849"/>
      <c r="K33" s="849"/>
      <c r="L33" s="851">
        <f>+表紙!L56</f>
        <v>0</v>
      </c>
      <c r="M33" s="852"/>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70">
        <f>+表紙!F58</f>
        <v>0</v>
      </c>
      <c r="G35" s="871"/>
      <c r="H35" s="871"/>
      <c r="I35" s="871"/>
      <c r="J35" s="871"/>
      <c r="K35" s="871"/>
      <c r="L35" s="871"/>
      <c r="M35" s="871"/>
      <c r="N35" s="871"/>
      <c r="O35" s="87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73">
        <f>+表紙!F59</f>
        <v>244</v>
      </c>
      <c r="G36" s="844"/>
      <c r="H36" s="844"/>
      <c r="I36" s="844"/>
      <c r="J36" s="844"/>
      <c r="K36" s="844"/>
      <c r="L36" s="844"/>
      <c r="M36" s="844"/>
      <c r="N36" s="844"/>
      <c r="O36" s="84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04" t="s">
        <v>297</v>
      </c>
      <c r="D37" s="805"/>
      <c r="E37" s="806"/>
      <c r="F37" s="807" t="str">
        <f>+表紙!F60</f>
        <v>令和 ５ 年 ４ 月 １ 日 ～ 令和 ６ 年 ３ 月 31 日（ １ 年間）</v>
      </c>
      <c r="G37" s="808"/>
      <c r="H37" s="808"/>
      <c r="I37" s="808"/>
      <c r="J37" s="808"/>
      <c r="K37" s="808"/>
      <c r="L37" s="808"/>
      <c r="M37" s="808"/>
      <c r="N37" s="808"/>
      <c r="O37" s="80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791"/>
      <c r="D39" s="515" t="s">
        <v>298</v>
      </c>
      <c r="E39" s="516"/>
      <c r="F39" s="516"/>
      <c r="G39" s="517"/>
      <c r="H39" s="515" t="s">
        <v>318</v>
      </c>
      <c r="I39" s="517"/>
      <c r="J39" s="515" t="s">
        <v>299</v>
      </c>
      <c r="K39" s="516"/>
      <c r="L39" s="517"/>
      <c r="M39" s="515" t="s">
        <v>319</v>
      </c>
      <c r="N39" s="516"/>
      <c r="O39" s="517"/>
    </row>
    <row r="40" spans="1:48" ht="24.75" customHeight="1" x14ac:dyDescent="0.15">
      <c r="C40" s="792"/>
      <c r="D40" s="579" t="s">
        <v>300</v>
      </c>
      <c r="E40" s="580"/>
      <c r="F40" s="580"/>
      <c r="G40" s="581"/>
      <c r="H40" s="298">
        <f>+表紙!H63</f>
        <v>3740</v>
      </c>
      <c r="I40" s="293" t="s">
        <v>4</v>
      </c>
      <c r="J40" s="594" t="s">
        <v>324</v>
      </c>
      <c r="K40" s="595"/>
      <c r="L40" s="596"/>
      <c r="M40" s="797">
        <f>+表紙!M63</f>
        <v>3740</v>
      </c>
      <c r="N40" s="798">
        <f>+表紙!N63</f>
        <v>0</v>
      </c>
      <c r="O40" s="497" t="s">
        <v>4</v>
      </c>
    </row>
    <row r="41" spans="1:48" ht="24.75" customHeight="1" x14ac:dyDescent="0.15">
      <c r="C41" s="792"/>
      <c r="D41" s="579" t="s">
        <v>301</v>
      </c>
      <c r="E41" s="580"/>
      <c r="F41" s="580"/>
      <c r="G41" s="581"/>
      <c r="H41" s="298" t="str">
        <f>+表紙!H64</f>
        <v>0</v>
      </c>
      <c r="I41" s="293" t="s">
        <v>4</v>
      </c>
      <c r="J41" s="594" t="s">
        <v>305</v>
      </c>
      <c r="K41" s="595"/>
      <c r="L41" s="596"/>
      <c r="M41" s="797" t="str">
        <f>+表紙!M64</f>
        <v>0</v>
      </c>
      <c r="N41" s="798">
        <f>+表紙!N64</f>
        <v>0</v>
      </c>
      <c r="O41" s="37" t="s">
        <v>4</v>
      </c>
    </row>
    <row r="42" spans="1:48" ht="24.75" customHeight="1" x14ac:dyDescent="0.15">
      <c r="C42" s="792"/>
      <c r="D42" s="579" t="s">
        <v>302</v>
      </c>
      <c r="E42" s="580"/>
      <c r="F42" s="580"/>
      <c r="G42" s="581"/>
      <c r="H42" s="298" t="str">
        <f>+表紙!H65</f>
        <v>0</v>
      </c>
      <c r="I42" s="293" t="s">
        <v>4</v>
      </c>
      <c r="J42" s="799" t="s">
        <v>306</v>
      </c>
      <c r="K42" s="800"/>
      <c r="L42" s="801"/>
      <c r="M42" s="797">
        <f>+表紙!M65</f>
        <v>3740</v>
      </c>
      <c r="N42" s="798">
        <f>+表紙!N65</f>
        <v>0</v>
      </c>
      <c r="O42" s="197" t="s">
        <v>4</v>
      </c>
    </row>
    <row r="43" spans="1:48" ht="24.75" customHeight="1" x14ac:dyDescent="0.15">
      <c r="C43" s="191"/>
      <c r="D43" s="579" t="s">
        <v>303</v>
      </c>
      <c r="E43" s="580"/>
      <c r="F43" s="580"/>
      <c r="G43" s="581"/>
      <c r="H43" s="298" t="str">
        <f>+表紙!H66</f>
        <v>0</v>
      </c>
      <c r="I43" s="293" t="s">
        <v>4</v>
      </c>
      <c r="J43" s="799" t="s">
        <v>387</v>
      </c>
      <c r="K43" s="800"/>
      <c r="L43" s="801"/>
      <c r="M43" s="797" t="str">
        <f>+表紙!M66</f>
        <v>0</v>
      </c>
      <c r="N43" s="798">
        <f>+表紙!N66</f>
        <v>0</v>
      </c>
      <c r="O43" s="197" t="s">
        <v>4</v>
      </c>
    </row>
    <row r="44" spans="1:48" ht="24.75" customHeight="1" x14ac:dyDescent="0.15">
      <c r="C44" s="292"/>
      <c r="D44" s="579" t="s">
        <v>304</v>
      </c>
      <c r="E44" s="580"/>
      <c r="F44" s="580"/>
      <c r="G44" s="581"/>
      <c r="H44" s="298" t="str">
        <f>+表紙!H67</f>
        <v>0</v>
      </c>
      <c r="I44" s="293" t="s">
        <v>4</v>
      </c>
      <c r="J44" s="799" t="s">
        <v>388</v>
      </c>
      <c r="K44" s="800"/>
      <c r="L44" s="801"/>
      <c r="M44" s="797" t="str">
        <f>+表紙!M67</f>
        <v>0</v>
      </c>
      <c r="N44" s="798">
        <f>+表紙!N67</f>
        <v>0</v>
      </c>
      <c r="O44" s="197" t="s">
        <v>4</v>
      </c>
    </row>
    <row r="45" spans="1:48" ht="31.9" customHeight="1" x14ac:dyDescent="0.15">
      <c r="C45" s="793" t="s">
        <v>15</v>
      </c>
      <c r="D45" s="794"/>
      <c r="E45" s="795"/>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97" t="s">
        <v>409</v>
      </c>
      <c r="D47" s="796"/>
      <c r="E47" s="796"/>
      <c r="F47" s="796"/>
      <c r="G47" s="796"/>
      <c r="H47" s="796"/>
      <c r="I47" s="796"/>
      <c r="J47" s="796"/>
      <c r="K47" s="796"/>
      <c r="L47" s="796"/>
      <c r="M47" s="796"/>
      <c r="N47" s="796"/>
      <c r="O47" s="796"/>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77" t="s">
        <v>440</v>
      </c>
      <c r="E50" s="577"/>
      <c r="F50" s="577"/>
      <c r="G50" s="577"/>
      <c r="H50" s="577"/>
      <c r="I50" s="577"/>
      <c r="J50" s="577"/>
      <c r="K50" s="577"/>
      <c r="L50" s="577"/>
      <c r="M50" s="577"/>
      <c r="N50" s="577"/>
      <c r="O50" s="578"/>
    </row>
    <row r="51" spans="1:48" s="25" customFormat="1" ht="15" customHeight="1" x14ac:dyDescent="0.15">
      <c r="A51" s="26"/>
      <c r="B51" s="26"/>
      <c r="C51" s="198">
        <v>2</v>
      </c>
      <c r="D51" s="577" t="s">
        <v>362</v>
      </c>
      <c r="E51" s="577"/>
      <c r="F51" s="577"/>
      <c r="G51" s="577"/>
      <c r="H51" s="577"/>
      <c r="I51" s="577"/>
      <c r="J51" s="577"/>
      <c r="K51" s="577"/>
      <c r="L51" s="577"/>
      <c r="M51" s="577"/>
      <c r="N51" s="577"/>
      <c r="O51" s="57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77" t="s">
        <v>363</v>
      </c>
      <c r="E52" s="577"/>
      <c r="F52" s="577"/>
      <c r="G52" s="577"/>
      <c r="H52" s="577"/>
      <c r="I52" s="577"/>
      <c r="J52" s="577"/>
      <c r="K52" s="577"/>
      <c r="L52" s="577"/>
      <c r="M52" s="577"/>
      <c r="N52" s="577"/>
      <c r="O52" s="57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77" t="s">
        <v>379</v>
      </c>
      <c r="E53" s="577"/>
      <c r="F53" s="577"/>
      <c r="G53" s="577"/>
      <c r="H53" s="577"/>
      <c r="I53" s="577"/>
      <c r="J53" s="577"/>
      <c r="K53" s="577"/>
      <c r="L53" s="577"/>
      <c r="M53" s="577"/>
      <c r="N53" s="577"/>
      <c r="O53" s="57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77" t="s">
        <v>442</v>
      </c>
      <c r="E54" s="577"/>
      <c r="F54" s="577"/>
      <c r="G54" s="577"/>
      <c r="H54" s="577"/>
      <c r="I54" s="577"/>
      <c r="J54" s="577"/>
      <c r="K54" s="577"/>
      <c r="L54" s="577"/>
      <c r="M54" s="577"/>
      <c r="N54" s="577"/>
      <c r="O54" s="578"/>
    </row>
    <row r="55" spans="1:48" ht="28.15" customHeight="1" x14ac:dyDescent="0.15">
      <c r="A55" s="44"/>
      <c r="B55" s="44"/>
      <c r="C55" s="198">
        <v>4</v>
      </c>
      <c r="D55" s="577" t="s">
        <v>448</v>
      </c>
      <c r="E55" s="577"/>
      <c r="F55" s="577"/>
      <c r="G55" s="577"/>
      <c r="H55" s="577"/>
      <c r="I55" s="577"/>
      <c r="J55" s="577"/>
      <c r="K55" s="577"/>
      <c r="L55" s="577"/>
      <c r="M55" s="577"/>
      <c r="N55" s="577"/>
      <c r="O55" s="578"/>
    </row>
    <row r="56" spans="1:48" ht="15" customHeight="1" x14ac:dyDescent="0.15">
      <c r="A56" s="44"/>
      <c r="B56" s="44"/>
      <c r="C56" s="198"/>
      <c r="D56" s="199" t="s">
        <v>391</v>
      </c>
      <c r="E56" s="577" t="s">
        <v>312</v>
      </c>
      <c r="F56" s="577"/>
      <c r="G56" s="577"/>
      <c r="H56" s="577"/>
      <c r="I56" s="577"/>
      <c r="J56" s="577"/>
      <c r="K56" s="577"/>
      <c r="L56" s="577"/>
      <c r="M56" s="577"/>
      <c r="N56" s="577"/>
      <c r="O56" s="578"/>
    </row>
    <row r="57" spans="1:48" ht="15" customHeight="1" x14ac:dyDescent="0.15">
      <c r="A57" s="44"/>
      <c r="B57" s="44"/>
      <c r="C57" s="198"/>
      <c r="D57" s="199" t="s">
        <v>392</v>
      </c>
      <c r="E57" s="577" t="s">
        <v>393</v>
      </c>
      <c r="F57" s="577"/>
      <c r="G57" s="577"/>
      <c r="H57" s="577"/>
      <c r="I57" s="577"/>
      <c r="J57" s="577"/>
      <c r="K57" s="577"/>
      <c r="L57" s="577"/>
      <c r="M57" s="577"/>
      <c r="N57" s="577"/>
      <c r="O57" s="578"/>
    </row>
    <row r="58" spans="1:48" ht="15" customHeight="1" x14ac:dyDescent="0.15">
      <c r="A58" s="44"/>
      <c r="B58" s="44"/>
      <c r="C58" s="198"/>
      <c r="D58" s="199" t="s">
        <v>394</v>
      </c>
      <c r="E58" s="577" t="s">
        <v>395</v>
      </c>
      <c r="F58" s="577"/>
      <c r="G58" s="577"/>
      <c r="H58" s="577"/>
      <c r="I58" s="577"/>
      <c r="J58" s="577"/>
      <c r="K58" s="577"/>
      <c r="L58" s="577"/>
      <c r="M58" s="577"/>
      <c r="N58" s="577"/>
      <c r="O58" s="578"/>
    </row>
    <row r="59" spans="1:48" ht="15" customHeight="1" x14ac:dyDescent="0.15">
      <c r="A59" s="44"/>
      <c r="B59" s="44"/>
      <c r="C59" s="198"/>
      <c r="D59" s="199" t="s">
        <v>396</v>
      </c>
      <c r="E59" s="577" t="s">
        <v>397</v>
      </c>
      <c r="F59" s="577"/>
      <c r="G59" s="577"/>
      <c r="H59" s="577"/>
      <c r="I59" s="577"/>
      <c r="J59" s="577"/>
      <c r="K59" s="577"/>
      <c r="L59" s="577"/>
      <c r="M59" s="577"/>
      <c r="N59" s="577"/>
      <c r="O59" s="578"/>
    </row>
    <row r="60" spans="1:48" ht="15" customHeight="1" x14ac:dyDescent="0.15">
      <c r="A60" s="44"/>
      <c r="B60" s="44"/>
      <c r="C60" s="198"/>
      <c r="D60" s="199" t="s">
        <v>398</v>
      </c>
      <c r="E60" s="577" t="s">
        <v>399</v>
      </c>
      <c r="F60" s="577"/>
      <c r="G60" s="577"/>
      <c r="H60" s="577"/>
      <c r="I60" s="577"/>
      <c r="J60" s="577"/>
      <c r="K60" s="577"/>
      <c r="L60" s="577"/>
      <c r="M60" s="577"/>
      <c r="N60" s="577"/>
      <c r="O60" s="578"/>
    </row>
    <row r="61" spans="1:48" ht="15" customHeight="1" x14ac:dyDescent="0.15">
      <c r="A61" s="44"/>
      <c r="B61" s="44"/>
      <c r="C61" s="198"/>
      <c r="D61" s="199" t="s">
        <v>400</v>
      </c>
      <c r="E61" s="577" t="s">
        <v>313</v>
      </c>
      <c r="F61" s="577"/>
      <c r="G61" s="577"/>
      <c r="H61" s="577"/>
      <c r="I61" s="577"/>
      <c r="J61" s="577"/>
      <c r="K61" s="577"/>
      <c r="L61" s="577"/>
      <c r="M61" s="577"/>
      <c r="N61" s="577"/>
      <c r="O61" s="578"/>
    </row>
    <row r="62" spans="1:48" ht="15" customHeight="1" x14ac:dyDescent="0.15">
      <c r="A62" s="44"/>
      <c r="B62" s="44"/>
      <c r="C62" s="198"/>
      <c r="D62" s="199" t="s">
        <v>401</v>
      </c>
      <c r="E62" s="577" t="s">
        <v>402</v>
      </c>
      <c r="F62" s="577"/>
      <c r="G62" s="577"/>
      <c r="H62" s="577"/>
      <c r="I62" s="577"/>
      <c r="J62" s="577"/>
      <c r="K62" s="577"/>
      <c r="L62" s="577"/>
      <c r="M62" s="577"/>
      <c r="N62" s="577"/>
      <c r="O62" s="578"/>
    </row>
    <row r="63" spans="1:48" ht="15" customHeight="1" x14ac:dyDescent="0.15">
      <c r="A63" s="44"/>
      <c r="B63" s="44"/>
      <c r="C63" s="198"/>
      <c r="D63" s="199" t="s">
        <v>403</v>
      </c>
      <c r="E63" s="577" t="s">
        <v>404</v>
      </c>
      <c r="F63" s="577"/>
      <c r="G63" s="577"/>
      <c r="H63" s="577"/>
      <c r="I63" s="577"/>
      <c r="J63" s="577"/>
      <c r="K63" s="577"/>
      <c r="L63" s="577"/>
      <c r="M63" s="577"/>
      <c r="N63" s="577"/>
      <c r="O63" s="578"/>
    </row>
    <row r="64" spans="1:48" ht="15" customHeight="1" x14ac:dyDescent="0.15">
      <c r="A64" s="44"/>
      <c r="B64" s="44"/>
      <c r="C64" s="198"/>
      <c r="D64" s="199" t="s">
        <v>405</v>
      </c>
      <c r="E64" s="577" t="s">
        <v>406</v>
      </c>
      <c r="F64" s="577"/>
      <c r="G64" s="577"/>
      <c r="H64" s="577"/>
      <c r="I64" s="577"/>
      <c r="J64" s="577"/>
      <c r="K64" s="577"/>
      <c r="L64" s="577"/>
      <c r="M64" s="577"/>
      <c r="N64" s="577"/>
      <c r="O64" s="578"/>
    </row>
    <row r="65" spans="1:16" ht="15" customHeight="1" x14ac:dyDescent="0.15">
      <c r="A65" s="44"/>
      <c r="B65" s="44"/>
      <c r="C65" s="198"/>
      <c r="D65" s="199" t="s">
        <v>307</v>
      </c>
      <c r="E65" s="577" t="s">
        <v>314</v>
      </c>
      <c r="F65" s="577"/>
      <c r="G65" s="577"/>
      <c r="H65" s="577"/>
      <c r="I65" s="577"/>
      <c r="J65" s="577"/>
      <c r="K65" s="577"/>
      <c r="L65" s="577"/>
      <c r="M65" s="577"/>
      <c r="N65" s="577"/>
      <c r="O65" s="578"/>
    </row>
    <row r="66" spans="1:16" ht="28.15" customHeight="1" x14ac:dyDescent="0.15">
      <c r="A66" s="44"/>
      <c r="B66" s="44"/>
      <c r="C66" s="198"/>
      <c r="D66" s="199" t="s">
        <v>308</v>
      </c>
      <c r="E66" s="577" t="s">
        <v>407</v>
      </c>
      <c r="F66" s="577"/>
      <c r="G66" s="577"/>
      <c r="H66" s="577"/>
      <c r="I66" s="577"/>
      <c r="J66" s="577"/>
      <c r="K66" s="577"/>
      <c r="L66" s="577"/>
      <c r="M66" s="577"/>
      <c r="N66" s="577"/>
      <c r="O66" s="578"/>
    </row>
    <row r="67" spans="1:16" ht="15" customHeight="1" x14ac:dyDescent="0.15">
      <c r="A67" s="44"/>
      <c r="B67" s="44"/>
      <c r="C67" s="198"/>
      <c r="D67" s="199" t="s">
        <v>309</v>
      </c>
      <c r="E67" s="577" t="s">
        <v>315</v>
      </c>
      <c r="F67" s="577"/>
      <c r="G67" s="577"/>
      <c r="H67" s="577"/>
      <c r="I67" s="577"/>
      <c r="J67" s="577"/>
      <c r="K67" s="577"/>
      <c r="L67" s="577"/>
      <c r="M67" s="577"/>
      <c r="N67" s="577"/>
      <c r="O67" s="578"/>
    </row>
    <row r="68" spans="1:16" ht="28.15" customHeight="1" x14ac:dyDescent="0.15">
      <c r="A68" s="44"/>
      <c r="B68" s="44"/>
      <c r="C68" s="198"/>
      <c r="D68" s="199" t="s">
        <v>310</v>
      </c>
      <c r="E68" s="577" t="s">
        <v>408</v>
      </c>
      <c r="F68" s="577"/>
      <c r="G68" s="577"/>
      <c r="H68" s="577"/>
      <c r="I68" s="577"/>
      <c r="J68" s="577"/>
      <c r="K68" s="577"/>
      <c r="L68" s="577"/>
      <c r="M68" s="577"/>
      <c r="N68" s="577"/>
      <c r="O68" s="578"/>
    </row>
    <row r="69" spans="1:16" ht="28.15" customHeight="1" x14ac:dyDescent="0.15">
      <c r="A69" s="44"/>
      <c r="B69" s="44"/>
      <c r="C69" s="198"/>
      <c r="D69" s="199" t="s">
        <v>311</v>
      </c>
      <c r="E69" s="577" t="s">
        <v>316</v>
      </c>
      <c r="F69" s="577"/>
      <c r="G69" s="577"/>
      <c r="H69" s="577"/>
      <c r="I69" s="577"/>
      <c r="J69" s="577"/>
      <c r="K69" s="577"/>
      <c r="L69" s="577"/>
      <c r="M69" s="577"/>
      <c r="N69" s="577"/>
      <c r="O69" s="578"/>
    </row>
    <row r="70" spans="1:16" ht="28.15" customHeight="1" x14ac:dyDescent="0.15">
      <c r="A70" s="44"/>
      <c r="B70" s="44"/>
      <c r="C70" s="198">
        <v>5</v>
      </c>
      <c r="D70" s="577" t="s">
        <v>386</v>
      </c>
      <c r="E70" s="577"/>
      <c r="F70" s="577"/>
      <c r="G70" s="577"/>
      <c r="H70" s="577"/>
      <c r="I70" s="577"/>
      <c r="J70" s="577"/>
      <c r="K70" s="577"/>
      <c r="L70" s="577"/>
      <c r="M70" s="577"/>
      <c r="N70" s="577"/>
      <c r="O70" s="578"/>
    </row>
    <row r="71" spans="1:16" ht="15" customHeight="1" x14ac:dyDescent="0.15">
      <c r="A71" s="44"/>
      <c r="B71" s="44"/>
      <c r="C71" s="198">
        <v>6</v>
      </c>
      <c r="D71" s="577" t="s">
        <v>385</v>
      </c>
      <c r="E71" s="577"/>
      <c r="F71" s="577"/>
      <c r="G71" s="577"/>
      <c r="H71" s="577"/>
      <c r="I71" s="577"/>
      <c r="J71" s="577"/>
      <c r="K71" s="577"/>
      <c r="L71" s="577"/>
      <c r="M71" s="577"/>
      <c r="N71" s="577"/>
      <c r="O71" s="578"/>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topLeftCell="A7" zoomScaleNormal="100" workbookViewId="0">
      <selection activeCell="F8" sqref="F8"/>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9" zoomScaleNormal="100" workbookViewId="0">
      <selection activeCell="G37" sqref="G37"/>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203</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3693.8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20</v>
      </c>
      <c r="E24" s="655"/>
      <c r="F24" s="655"/>
      <c r="G24" s="212" t="s">
        <v>198</v>
      </c>
      <c r="H24" s="644">
        <f>+F12</f>
        <v>3693.8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3693.8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3693.8</v>
      </c>
      <c r="Q27" s="704"/>
      <c r="R27" s="704"/>
      <c r="S27" s="704"/>
      <c r="T27" s="54" t="s">
        <v>38</v>
      </c>
      <c r="U27" s="74"/>
      <c r="V27" s="74"/>
      <c r="Y27" s="72" t="s">
        <v>39</v>
      </c>
      <c r="Z27" s="75"/>
      <c r="AH27" s="63"/>
      <c r="AI27" s="63"/>
      <c r="AJ27" s="63"/>
      <c r="AK27" s="63"/>
      <c r="AL27" s="674">
        <f>+AH18+P27</f>
        <v>3693.8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3693.8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20</v>
      </c>
      <c r="E29" s="655"/>
      <c r="F29" s="655"/>
      <c r="G29" s="212" t="s">
        <v>198</v>
      </c>
      <c r="H29" s="644">
        <f>+AL27</f>
        <v>3693.8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3693.8</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20</v>
      </c>
      <c r="E31" s="655"/>
      <c r="F31" s="655"/>
      <c r="G31" s="212" t="s">
        <v>198</v>
      </c>
      <c r="H31" s="644">
        <f>+AS24</f>
        <v>3693.8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3"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204</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0.1</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100</v>
      </c>
      <c r="E24" s="655"/>
      <c r="F24" s="655"/>
      <c r="G24" s="212" t="s">
        <v>198</v>
      </c>
      <c r="H24" s="644">
        <f>+F12</f>
        <v>0.1</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0.1</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0.1</v>
      </c>
      <c r="Q27" s="704"/>
      <c r="R27" s="704"/>
      <c r="S27" s="704"/>
      <c r="T27" s="54" t="s">
        <v>38</v>
      </c>
      <c r="U27" s="74"/>
      <c r="V27" s="74"/>
      <c r="Y27" s="72" t="s">
        <v>39</v>
      </c>
      <c r="Z27" s="75"/>
      <c r="AH27" s="63"/>
      <c r="AI27" s="63"/>
      <c r="AJ27" s="63"/>
      <c r="AK27" s="63"/>
      <c r="AL27" s="674">
        <f>+AH18+P27</f>
        <v>0.1</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0.1</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100</v>
      </c>
      <c r="E29" s="655"/>
      <c r="F29" s="655"/>
      <c r="G29" s="212" t="s">
        <v>198</v>
      </c>
      <c r="H29" s="644">
        <f>+AL27</f>
        <v>0.1</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0.1</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100</v>
      </c>
      <c r="E31" s="655"/>
      <c r="F31" s="655"/>
      <c r="G31" s="212" t="s">
        <v>198</v>
      </c>
      <c r="H31" s="644">
        <f>+AS24</f>
        <v>0.1</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205</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0</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0</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0</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0</v>
      </c>
      <c r="Q27" s="704"/>
      <c r="R27" s="704"/>
      <c r="S27" s="704"/>
      <c r="T27" s="54" t="s">
        <v>38</v>
      </c>
      <c r="U27" s="74"/>
      <c r="V27" s="74"/>
      <c r="Y27" s="72" t="s">
        <v>39</v>
      </c>
      <c r="Z27" s="75"/>
      <c r="AH27" s="63"/>
      <c r="AI27" s="63"/>
      <c r="AJ27" s="63"/>
      <c r="AK27" s="63"/>
      <c r="AL27" s="674">
        <f>+AH18+P27</f>
        <v>0</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0</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0</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0</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3" zoomScaleNormal="100" workbookViewId="0">
      <selection activeCell="AA30" sqref="AA30:AE3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206</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10.7</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0</v>
      </c>
      <c r="E24" s="655"/>
      <c r="F24" s="655"/>
      <c r="G24" s="212" t="s">
        <v>198</v>
      </c>
      <c r="H24" s="644">
        <f>+F12</f>
        <v>10.7</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10.7</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10.7</v>
      </c>
      <c r="Q27" s="704"/>
      <c r="R27" s="704"/>
      <c r="S27" s="704"/>
      <c r="T27" s="54" t="s">
        <v>38</v>
      </c>
      <c r="U27" s="74"/>
      <c r="V27" s="74"/>
      <c r="Y27" s="72" t="s">
        <v>39</v>
      </c>
      <c r="Z27" s="75"/>
      <c r="AH27" s="63"/>
      <c r="AI27" s="63"/>
      <c r="AJ27" s="63"/>
      <c r="AK27" s="63"/>
      <c r="AL27" s="674">
        <f>+AH18+P27</f>
        <v>10.7</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10.7</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0</v>
      </c>
      <c r="E29" s="655"/>
      <c r="F29" s="655"/>
      <c r="G29" s="212" t="s">
        <v>198</v>
      </c>
      <c r="H29" s="644">
        <f>+AL27</f>
        <v>10.7</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10.7</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0</v>
      </c>
      <c r="E31" s="655"/>
      <c r="F31" s="655"/>
      <c r="G31" s="212" t="s">
        <v>198</v>
      </c>
      <c r="H31" s="644">
        <f>+AS24</f>
        <v>10.7</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1"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716" t="s">
        <v>89</v>
      </c>
      <c r="C7" s="717"/>
      <c r="D7" s="686" t="s">
        <v>207</v>
      </c>
      <c r="E7" s="687"/>
      <c r="F7" s="687"/>
      <c r="G7" s="687"/>
      <c r="H7" s="687"/>
      <c r="I7" s="688"/>
      <c r="J7" s="157"/>
      <c r="K7" s="63"/>
      <c r="L7" s="170"/>
      <c r="M7" s="170"/>
      <c r="N7" s="170"/>
      <c r="O7" s="170"/>
      <c r="P7" s="170"/>
      <c r="Q7" s="170"/>
      <c r="R7" s="170"/>
      <c r="S7" s="714"/>
      <c r="T7" s="715"/>
      <c r="U7" s="715"/>
      <c r="V7" s="715"/>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162"/>
      <c r="N8" s="162"/>
      <c r="O8" s="162"/>
      <c r="P8" s="162"/>
      <c r="Q8" s="162"/>
      <c r="R8" s="162"/>
      <c r="S8" s="162"/>
      <c r="T8" s="162"/>
      <c r="U8" s="162"/>
      <c r="V8" s="162"/>
      <c r="W8" s="149"/>
      <c r="X8" s="149"/>
      <c r="Y8" s="149"/>
      <c r="Z8" s="105"/>
      <c r="AA8" s="105"/>
      <c r="AB8" s="105"/>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196.8</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500</v>
      </c>
      <c r="E24" s="655"/>
      <c r="F24" s="655"/>
      <c r="G24" s="212" t="s">
        <v>198</v>
      </c>
      <c r="H24" s="644">
        <f>+F12</f>
        <v>196.8</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196.8</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196.8</v>
      </c>
      <c r="Q27" s="704"/>
      <c r="R27" s="704"/>
      <c r="S27" s="704"/>
      <c r="T27" s="54" t="s">
        <v>38</v>
      </c>
      <c r="U27" s="74"/>
      <c r="V27" s="74"/>
      <c r="Y27" s="72" t="s">
        <v>39</v>
      </c>
      <c r="Z27" s="75"/>
      <c r="AH27" s="63"/>
      <c r="AI27" s="63"/>
      <c r="AJ27" s="63"/>
      <c r="AK27" s="63"/>
      <c r="AL27" s="674">
        <f>+AH18+P27</f>
        <v>196.8</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196.8</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500</v>
      </c>
      <c r="E29" s="655"/>
      <c r="F29" s="655"/>
      <c r="G29" s="212" t="s">
        <v>198</v>
      </c>
      <c r="H29" s="644">
        <f>+AL27</f>
        <v>196.8</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196.8</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500</v>
      </c>
      <c r="E31" s="655"/>
      <c r="F31" s="655"/>
      <c r="G31" s="212" t="s">
        <v>198</v>
      </c>
      <c r="H31" s="644">
        <f>+AS24</f>
        <v>196.8</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6" zoomScaleNormal="100" workbookViewId="0">
      <selection activeCell="G34" sqref="G3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716" t="s">
        <v>89</v>
      </c>
      <c r="C7" s="717"/>
      <c r="D7" s="686" t="s">
        <v>208</v>
      </c>
      <c r="E7" s="687"/>
      <c r="F7" s="687"/>
      <c r="G7" s="687"/>
      <c r="H7" s="687"/>
      <c r="I7" s="688"/>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38"/>
      <c r="N8" s="739"/>
      <c r="O8" s="739"/>
      <c r="P8" s="739"/>
      <c r="Q8" s="739"/>
      <c r="R8" s="739"/>
      <c r="S8" s="739"/>
      <c r="T8" s="739"/>
      <c r="U8" s="739"/>
      <c r="V8" s="739"/>
      <c r="W8" s="739"/>
      <c r="X8" s="739"/>
      <c r="Y8" s="739"/>
      <c r="Z8" s="739"/>
      <c r="AA8" s="739"/>
      <c r="AB8" s="740"/>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11.9</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20</v>
      </c>
      <c r="E24" s="655"/>
      <c r="F24" s="655"/>
      <c r="G24" s="212" t="s">
        <v>198</v>
      </c>
      <c r="H24" s="644">
        <f>+F12</f>
        <v>11.9</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11.9</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11.9</v>
      </c>
      <c r="Q27" s="704"/>
      <c r="R27" s="704"/>
      <c r="S27" s="704"/>
      <c r="T27" s="54" t="s">
        <v>38</v>
      </c>
      <c r="U27" s="74"/>
      <c r="V27" s="74"/>
      <c r="Y27" s="72" t="s">
        <v>39</v>
      </c>
      <c r="Z27" s="75"/>
      <c r="AH27" s="63"/>
      <c r="AI27" s="63"/>
      <c r="AJ27" s="63"/>
      <c r="AK27" s="63"/>
      <c r="AL27" s="674">
        <f>+AH18+P27</f>
        <v>11.9</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11.9</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20</v>
      </c>
      <c r="E29" s="655"/>
      <c r="F29" s="655"/>
      <c r="G29" s="212" t="s">
        <v>198</v>
      </c>
      <c r="H29" s="644">
        <f>+AL27</f>
        <v>11.9</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11.9</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20</v>
      </c>
      <c r="E31" s="655"/>
      <c r="F31" s="655"/>
      <c r="G31" s="212" t="s">
        <v>198</v>
      </c>
      <c r="H31" s="644">
        <f>+AS24</f>
        <v>11.9</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1" zoomScaleNormal="100" workbookViewId="0">
      <selection activeCell="D31" sqref="D31:F3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633" t="s">
        <v>273</v>
      </c>
      <c r="C2" s="633"/>
      <c r="D2" s="633"/>
      <c r="E2" s="633"/>
      <c r="F2" s="633"/>
      <c r="G2" s="633"/>
      <c r="H2" s="633"/>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633"/>
      <c r="C3" s="633"/>
      <c r="D3" s="633"/>
      <c r="E3" s="633"/>
      <c r="F3" s="633"/>
      <c r="G3" s="633"/>
      <c r="H3" s="633"/>
      <c r="I3" s="140"/>
      <c r="J3" s="140"/>
      <c r="K3" s="140"/>
      <c r="L3" s="140"/>
      <c r="M3" s="140"/>
      <c r="N3" s="140"/>
      <c r="O3" s="140"/>
      <c r="P3" s="140"/>
      <c r="Q3" s="140"/>
      <c r="R3" s="140"/>
      <c r="S3" s="140"/>
      <c r="T3" s="140"/>
      <c r="U3" s="140"/>
      <c r="V3" s="140"/>
      <c r="W3" s="140"/>
      <c r="X3" s="140"/>
      <c r="Y3" s="119"/>
      <c r="Z3" s="52"/>
      <c r="AA3" s="52"/>
      <c r="AB3" s="661"/>
      <c r="AC3" s="661"/>
      <c r="AD3" s="661"/>
      <c r="AE3" s="102"/>
      <c r="AF3" s="120"/>
      <c r="AG3" s="120"/>
      <c r="AH3" s="120"/>
      <c r="AI3" s="120"/>
      <c r="AJ3" s="120"/>
      <c r="AK3" s="120"/>
      <c r="AL3" s="120"/>
      <c r="AM3" s="120"/>
      <c r="AN3" s="120"/>
      <c r="AO3" s="120"/>
      <c r="AP3" s="731" t="s">
        <v>328</v>
      </c>
      <c r="AQ3" s="664"/>
      <c r="AR3" s="665"/>
      <c r="AS3" s="669" t="s">
        <v>0</v>
      </c>
      <c r="AT3" s="670"/>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66"/>
      <c r="AQ4" s="667"/>
      <c r="AR4" s="668"/>
      <c r="AS4" s="671" t="str">
        <f>+表紙!N28</f>
        <v>○</v>
      </c>
      <c r="AT4" s="672"/>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2" t="s">
        <v>101</v>
      </c>
      <c r="AA5" s="732"/>
      <c r="AB5" s="733"/>
      <c r="AC5" s="733"/>
      <c r="AD5" s="733"/>
      <c r="AE5" s="102" t="s">
        <v>106</v>
      </c>
      <c r="AF5" s="643" t="str">
        <f>+表紙!F47</f>
        <v>東亜建設工業株式会社　東日本建築支店</v>
      </c>
      <c r="AG5" s="643"/>
      <c r="AH5" s="643"/>
      <c r="AI5" s="643"/>
      <c r="AJ5" s="643"/>
      <c r="AK5" s="643"/>
      <c r="AL5" s="643"/>
      <c r="AM5" s="643"/>
      <c r="AN5" s="643"/>
      <c r="AO5" s="643"/>
      <c r="AP5" s="643"/>
      <c r="AQ5" s="643"/>
      <c r="AR5" s="643"/>
      <c r="AS5" s="643"/>
      <c r="AT5" s="643"/>
      <c r="AU5" s="643"/>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716" t="s">
        <v>89</v>
      </c>
      <c r="C7" s="717"/>
      <c r="D7" s="686" t="s">
        <v>209</v>
      </c>
      <c r="E7" s="687"/>
      <c r="F7" s="687"/>
      <c r="G7" s="687"/>
      <c r="H7" s="687"/>
      <c r="I7" s="688"/>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723" t="s">
        <v>111</v>
      </c>
      <c r="D8" s="723"/>
      <c r="E8" s="723"/>
      <c r="F8" s="723"/>
      <c r="G8" s="723"/>
      <c r="H8" s="723"/>
      <c r="I8" s="723"/>
      <c r="J8" s="723"/>
      <c r="K8" s="723"/>
      <c r="L8" s="162"/>
      <c r="M8" s="745"/>
      <c r="N8" s="746"/>
      <c r="O8" s="746"/>
      <c r="P8" s="746"/>
      <c r="Q8" s="746"/>
      <c r="R8" s="746"/>
      <c r="S8" s="746"/>
      <c r="T8" s="746"/>
      <c r="U8" s="746"/>
      <c r="V8" s="746"/>
      <c r="W8" s="746"/>
      <c r="X8" s="746"/>
      <c r="Y8" s="746"/>
      <c r="Z8" s="746"/>
      <c r="AA8" s="746"/>
      <c r="AB8" s="747"/>
      <c r="AC8" s="105"/>
      <c r="AD8" s="105"/>
      <c r="AE8" s="105"/>
      <c r="AF8" s="63"/>
      <c r="AG8" s="59"/>
      <c r="AH8" s="55" t="s">
        <v>29</v>
      </c>
      <c r="AI8" s="648" t="s">
        <v>337</v>
      </c>
      <c r="AJ8" s="648"/>
      <c r="AK8" s="648"/>
      <c r="AL8" s="648"/>
      <c r="AM8" s="648"/>
      <c r="AN8" s="649"/>
      <c r="AO8" s="63"/>
      <c r="AP8" s="63"/>
      <c r="AQ8" s="63"/>
      <c r="AR8" s="63"/>
      <c r="AS8" s="207"/>
      <c r="AT8" s="207"/>
      <c r="AU8"/>
      <c r="AV8"/>
      <c r="AW8" s="503"/>
    </row>
    <row r="9" spans="2:49" ht="24.75" customHeight="1" thickTop="1" thickBot="1" x14ac:dyDescent="0.2">
      <c r="B9" s="204" t="s">
        <v>257</v>
      </c>
      <c r="F9" s="720" t="s">
        <v>196</v>
      </c>
      <c r="G9" s="721"/>
      <c r="H9" s="721"/>
      <c r="I9" s="722"/>
      <c r="J9" s="162"/>
      <c r="K9" s="162"/>
      <c r="L9" s="162"/>
      <c r="M9" s="162"/>
      <c r="N9" s="162"/>
      <c r="O9" s="162"/>
      <c r="P9" s="162"/>
      <c r="Q9" s="162"/>
      <c r="R9" s="162"/>
      <c r="S9" s="162"/>
      <c r="T9" s="162"/>
      <c r="U9" s="162"/>
      <c r="V9" s="162"/>
      <c r="W9" s="149"/>
      <c r="X9" s="149"/>
      <c r="Y9" s="149"/>
      <c r="Z9" s="105"/>
      <c r="AA9" s="105"/>
      <c r="AB9" s="105"/>
      <c r="AC9" s="105"/>
      <c r="AD9" s="105"/>
      <c r="AE9" s="706" t="s">
        <v>20</v>
      </c>
      <c r="AF9" s="66"/>
      <c r="AH9" s="677"/>
      <c r="AI9" s="678"/>
      <c r="AJ9" s="678"/>
      <c r="AK9" s="678"/>
      <c r="AL9" s="678"/>
      <c r="AM9" s="678"/>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707"/>
      <c r="AF10" s="66"/>
      <c r="AN10" s="63"/>
      <c r="AO10" s="63"/>
      <c r="AP10" s="63"/>
      <c r="AQ10" s="63"/>
      <c r="AR10" s="63"/>
      <c r="AS10" s="207"/>
      <c r="AT10" s="207"/>
      <c r="AU10"/>
      <c r="AV10"/>
      <c r="AW10" s="503"/>
    </row>
    <row r="11" spans="2:49" ht="27" customHeight="1" thickTop="1" thickBot="1" x14ac:dyDescent="0.2">
      <c r="C11" s="179" t="s">
        <v>197</v>
      </c>
      <c r="F11" s="55" t="s">
        <v>17</v>
      </c>
      <c r="G11" s="648" t="s">
        <v>331</v>
      </c>
      <c r="H11" s="648"/>
      <c r="I11" s="649"/>
      <c r="J11" s="56"/>
      <c r="K11" s="57"/>
      <c r="L11" s="58"/>
      <c r="M11" s="652" t="s">
        <v>18</v>
      </c>
      <c r="N11" s="58"/>
      <c r="O11" s="59"/>
      <c r="P11" s="55" t="s">
        <v>19</v>
      </c>
      <c r="Q11" s="724" t="s">
        <v>274</v>
      </c>
      <c r="R11" s="724"/>
      <c r="S11" s="724"/>
      <c r="T11" s="725"/>
      <c r="U11" s="206"/>
      <c r="V11" s="74"/>
      <c r="W11" s="63"/>
      <c r="X11" s="63"/>
      <c r="Y11"/>
      <c r="Z11"/>
      <c r="AA11"/>
      <c r="AB11"/>
      <c r="AC11" s="63"/>
      <c r="AD11" s="71"/>
      <c r="AE11" s="707"/>
      <c r="AF11" s="159"/>
      <c r="AG11" s="59"/>
      <c r="AH11" s="55" t="s">
        <v>36</v>
      </c>
      <c r="AI11" s="648" t="s">
        <v>280</v>
      </c>
      <c r="AJ11" s="648"/>
      <c r="AK11" s="648"/>
      <c r="AL11" s="648"/>
      <c r="AM11" s="648"/>
      <c r="AN11" s="649"/>
      <c r="AO11" s="63"/>
      <c r="AP11" s="63"/>
      <c r="AQ11" s="63"/>
      <c r="AR11" s="63"/>
      <c r="AS11" s="207"/>
      <c r="AT11" s="207"/>
      <c r="AU11"/>
      <c r="AV11"/>
      <c r="AW11" s="503"/>
    </row>
    <row r="12" spans="2:49" ht="24.75" customHeight="1" thickTop="1" thickBot="1" x14ac:dyDescent="0.2">
      <c r="F12" s="674">
        <f>+ROUND(P12,1)+ROUND(P15,1)+ROUND(P18,1)+ROUND(P24,1)+P27-ROUND(F15,1)</f>
        <v>6997.3</v>
      </c>
      <c r="G12" s="675"/>
      <c r="H12" s="675"/>
      <c r="I12" s="62" t="s">
        <v>13</v>
      </c>
      <c r="J12" s="63"/>
      <c r="K12" s="64"/>
      <c r="L12" s="63"/>
      <c r="M12" s="653"/>
      <c r="N12" s="65"/>
      <c r="P12" s="677"/>
      <c r="Q12" s="681"/>
      <c r="R12" s="681"/>
      <c r="S12" s="681"/>
      <c r="T12" s="62" t="s">
        <v>13</v>
      </c>
      <c r="U12" s="63"/>
      <c r="V12" s="63"/>
      <c r="W12" s="63"/>
      <c r="X12" s="63"/>
      <c r="Y12"/>
      <c r="Z12"/>
      <c r="AA12"/>
      <c r="AB12"/>
      <c r="AC12" s="66"/>
      <c r="AE12" s="707"/>
      <c r="AG12" s="151"/>
      <c r="AH12" s="677"/>
      <c r="AI12" s="678"/>
      <c r="AJ12" s="678"/>
      <c r="AK12" s="678"/>
      <c r="AL12" s="678"/>
      <c r="AM12" s="678"/>
      <c r="AN12" s="62" t="s">
        <v>13</v>
      </c>
      <c r="AO12" s="63"/>
      <c r="AP12" s="63"/>
      <c r="AQ12" s="63"/>
      <c r="AR12" s="63"/>
      <c r="AS12" s="207"/>
      <c r="AT12" s="207"/>
      <c r="AU12"/>
      <c r="AV12"/>
      <c r="AW12" s="503"/>
    </row>
    <row r="13" spans="2:49" ht="24.75" customHeight="1" thickTop="1" thickBot="1" x14ac:dyDescent="0.2">
      <c r="J13" s="63"/>
      <c r="K13" s="67"/>
      <c r="L13" s="63"/>
      <c r="M13" s="653"/>
      <c r="N13" s="66"/>
      <c r="U13" s="63"/>
      <c r="V13" s="63"/>
      <c r="W13" s="63"/>
      <c r="X13" s="63"/>
      <c r="Y13"/>
      <c r="Z13"/>
      <c r="AA13"/>
      <c r="AB13"/>
      <c r="AC13" s="66"/>
      <c r="AE13" s="707"/>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99" t="s">
        <v>222</v>
      </c>
      <c r="H14" s="699"/>
      <c r="I14" s="651"/>
      <c r="J14" s="69"/>
      <c r="K14" s="70"/>
      <c r="L14" s="63"/>
      <c r="M14" s="653"/>
      <c r="N14" s="66"/>
      <c r="O14" s="58"/>
      <c r="P14" s="55" t="s">
        <v>24</v>
      </c>
      <c r="Q14" s="709" t="s">
        <v>275</v>
      </c>
      <c r="R14" s="709"/>
      <c r="S14" s="709"/>
      <c r="T14" s="710"/>
      <c r="U14" s="206"/>
      <c r="V14" s="74"/>
      <c r="W14" s="63"/>
      <c r="X14" s="63"/>
      <c r="Y14"/>
      <c r="Z14"/>
      <c r="AA14"/>
      <c r="AB14"/>
      <c r="AC14" s="66"/>
      <c r="AE14" s="708"/>
      <c r="AG14" s="158"/>
      <c r="AH14" s="61" t="s">
        <v>176</v>
      </c>
      <c r="AI14" s="682" t="s">
        <v>292</v>
      </c>
      <c r="AJ14" s="682"/>
      <c r="AK14" s="682"/>
      <c r="AL14" s="682"/>
      <c r="AM14" s="682"/>
      <c r="AN14" s="683"/>
      <c r="AO14"/>
      <c r="AS14" s="153"/>
      <c r="AT14" s="153"/>
      <c r="AU14" s="340"/>
      <c r="AV14" s="63"/>
      <c r="AW14" s="503"/>
    </row>
    <row r="15" spans="2:49" ht="24.75" customHeight="1" thickBot="1" x14ac:dyDescent="0.2">
      <c r="F15" s="676"/>
      <c r="G15" s="655"/>
      <c r="H15" s="655"/>
      <c r="I15" s="54" t="s">
        <v>13</v>
      </c>
      <c r="J15" s="63"/>
      <c r="K15" s="66"/>
      <c r="L15" s="63"/>
      <c r="M15" s="653"/>
      <c r="N15" s="66"/>
      <c r="P15" s="677"/>
      <c r="Q15" s="681"/>
      <c r="R15" s="681"/>
      <c r="S15" s="681"/>
      <c r="T15" s="62" t="s">
        <v>13</v>
      </c>
      <c r="U15" s="63"/>
      <c r="V15" s="63"/>
      <c r="W15" s="63"/>
      <c r="X15" s="63"/>
      <c r="Y15"/>
      <c r="Z15"/>
      <c r="AA15"/>
      <c r="AB15"/>
      <c r="AC15" s="66"/>
      <c r="AH15" s="700"/>
      <c r="AI15" s="701"/>
      <c r="AJ15" s="701"/>
      <c r="AK15" s="701"/>
      <c r="AL15" s="701"/>
      <c r="AM15" s="701"/>
      <c r="AN15" s="54" t="s">
        <v>13</v>
      </c>
      <c r="AO15"/>
      <c r="AS15" s="72" t="s">
        <v>30</v>
      </c>
      <c r="AT15" s="73"/>
      <c r="AW15" s="503"/>
    </row>
    <row r="16" spans="2:49" ht="24.75" customHeight="1" thickTop="1" thickBot="1" x14ac:dyDescent="0.2">
      <c r="K16" s="66"/>
      <c r="L16" s="63"/>
      <c r="M16" s="653"/>
      <c r="N16" s="66"/>
      <c r="P16" s="713" t="str">
        <f>+IF(Y18=0,"",IF(Y18-P18=Y18,"エラー！：⑥残さ物量があるのに、④自ら中間処理した量がゼロになっています",""))</f>
        <v/>
      </c>
      <c r="Q16" s="713"/>
      <c r="R16" s="713"/>
      <c r="S16" s="713"/>
      <c r="T16" s="713"/>
      <c r="U16" s="713"/>
      <c r="V16" s="713"/>
      <c r="W16" s="713"/>
      <c r="X16" s="713"/>
      <c r="Y16" s="713"/>
      <c r="Z16" s="713"/>
      <c r="AA16" s="713"/>
      <c r="AB16" s="713"/>
      <c r="AC16" s="66"/>
      <c r="AD16" s="63"/>
      <c r="AE16" s="202"/>
      <c r="AP16" s="60"/>
      <c r="AQ16" s="63"/>
      <c r="AS16" s="656" t="s">
        <v>175</v>
      </c>
      <c r="AT16" s="657"/>
      <c r="AU16" s="107"/>
      <c r="AV16" s="54" t="s">
        <v>13</v>
      </c>
      <c r="AW16" s="503"/>
    </row>
    <row r="17" spans="2:49" ht="27" customHeight="1" thickTop="1" thickBot="1" x14ac:dyDescent="0.2">
      <c r="K17" s="66"/>
      <c r="L17" s="63"/>
      <c r="M17" s="653"/>
      <c r="N17" s="66"/>
      <c r="O17" s="58"/>
      <c r="P17" s="55" t="s">
        <v>27</v>
      </c>
      <c r="Q17" s="648" t="s">
        <v>276</v>
      </c>
      <c r="R17" s="648"/>
      <c r="S17" s="648"/>
      <c r="T17" s="649"/>
      <c r="U17" s="718"/>
      <c r="V17" s="719"/>
      <c r="W17" s="719"/>
      <c r="X17" s="719"/>
      <c r="Y17" s="150" t="s">
        <v>21</v>
      </c>
      <c r="Z17" s="648" t="s">
        <v>279</v>
      </c>
      <c r="AA17" s="648"/>
      <c r="AB17" s="649"/>
      <c r="AC17" s="163"/>
      <c r="AD17" s="158"/>
      <c r="AE17" s="652" t="s">
        <v>28</v>
      </c>
      <c r="AF17" s="58"/>
      <c r="AG17" s="58"/>
      <c r="AH17" s="299" t="s">
        <v>178</v>
      </c>
      <c r="AI17" s="699" t="s">
        <v>281</v>
      </c>
      <c r="AJ17" s="699"/>
      <c r="AK17" s="699"/>
      <c r="AL17" s="651"/>
      <c r="AM17" s="58"/>
      <c r="AN17" s="307"/>
      <c r="AO17" s="650" t="s">
        <v>253</v>
      </c>
      <c r="AP17" s="651"/>
      <c r="AQ17" s="309"/>
      <c r="AS17" s="656" t="s">
        <v>259</v>
      </c>
      <c r="AT17" s="657"/>
      <c r="AU17" s="107"/>
      <c r="AV17" s="54" t="s">
        <v>34</v>
      </c>
      <c r="AW17" s="503"/>
    </row>
    <row r="18" spans="2:49" ht="24.75" customHeight="1" thickBot="1" x14ac:dyDescent="0.2">
      <c r="K18" s="66"/>
      <c r="L18" s="63"/>
      <c r="M18" s="653"/>
      <c r="N18" s="66"/>
      <c r="P18" s="677"/>
      <c r="Q18" s="681"/>
      <c r="R18" s="681"/>
      <c r="S18" s="681"/>
      <c r="T18" s="62" t="s">
        <v>13</v>
      </c>
      <c r="U18"/>
      <c r="V18" s="300"/>
      <c r="W18"/>
      <c r="X18" s="211"/>
      <c r="Y18" s="674">
        <f>+ROUND(AH9,1)+ROUND(AH12,1)+ROUND(AH15,1)+AH18</f>
        <v>0</v>
      </c>
      <c r="Z18" s="675"/>
      <c r="AA18" s="675"/>
      <c r="AB18" s="62" t="s">
        <v>4</v>
      </c>
      <c r="AC18" s="210"/>
      <c r="AD18" s="210"/>
      <c r="AE18" s="653"/>
      <c r="AH18" s="658">
        <f>+ROUND(AO18,1)+ROUND(AO21,1)</f>
        <v>0</v>
      </c>
      <c r="AI18" s="645"/>
      <c r="AJ18" s="645"/>
      <c r="AK18" s="645"/>
      <c r="AL18" s="54" t="s">
        <v>13</v>
      </c>
      <c r="AM18" s="65"/>
      <c r="AO18" s="327">
        <f>+ROUND(AU16,1)+ROUND(AU17,1)+ROUND(AU18,1)</f>
        <v>0</v>
      </c>
      <c r="AP18" s="54" t="s">
        <v>34</v>
      </c>
      <c r="AS18" s="656" t="s">
        <v>177</v>
      </c>
      <c r="AT18" s="657"/>
      <c r="AU18" s="107"/>
      <c r="AV18" s="54" t="s">
        <v>26</v>
      </c>
      <c r="AW18" s="503"/>
    </row>
    <row r="19" spans="2:49" ht="24.75" customHeight="1" thickTop="1" thickBot="1" x14ac:dyDescent="0.2">
      <c r="K19" s="66"/>
      <c r="L19" s="63"/>
      <c r="M19" s="653"/>
      <c r="N19" s="66"/>
      <c r="P19" s="144"/>
      <c r="Q19" s="320"/>
      <c r="R19" s="214"/>
      <c r="S19" s="144"/>
      <c r="T19" s="144"/>
      <c r="U19" s="146"/>
      <c r="V19" s="301"/>
      <c r="W19" s="146"/>
      <c r="X19" s="146"/>
      <c r="Y19" s="145"/>
      <c r="Z19" s="145"/>
      <c r="AA19" s="145"/>
      <c r="AB19" s="145"/>
      <c r="AC19" s="63"/>
      <c r="AD19" s="63"/>
      <c r="AE19" s="653"/>
      <c r="AH19" s="63"/>
      <c r="AI19" s="66"/>
      <c r="AJ19" s="63"/>
      <c r="AK19" s="63"/>
      <c r="AL19" s="63"/>
      <c r="AM19" s="66"/>
      <c r="AS19"/>
      <c r="AT19"/>
      <c r="AU19"/>
      <c r="AV19"/>
      <c r="AW19" s="730" t="s">
        <v>450</v>
      </c>
    </row>
    <row r="20" spans="2:49" ht="27" customHeight="1" thickTop="1" thickBot="1" x14ac:dyDescent="0.2">
      <c r="K20" s="66"/>
      <c r="L20" s="63"/>
      <c r="M20" s="653"/>
      <c r="N20" s="66"/>
      <c r="P20" s="55" t="s">
        <v>48</v>
      </c>
      <c r="Q20" s="648" t="s">
        <v>277</v>
      </c>
      <c r="R20" s="648"/>
      <c r="S20" s="648"/>
      <c r="T20" s="649"/>
      <c r="U20" s="144"/>
      <c r="V20" s="302"/>
      <c r="W20" s="305"/>
      <c r="X20" s="306"/>
      <c r="Y20" s="150" t="s">
        <v>25</v>
      </c>
      <c r="Z20" s="648" t="s">
        <v>278</v>
      </c>
      <c r="AA20" s="648"/>
      <c r="AB20" s="649"/>
      <c r="AC20" s="63"/>
      <c r="AD20" s="63"/>
      <c r="AE20" s="653"/>
      <c r="AG20" s="63"/>
      <c r="AH20" s="63"/>
      <c r="AI20" s="66"/>
      <c r="AJ20" s="63"/>
      <c r="AK20" s="63"/>
      <c r="AL20" s="161"/>
      <c r="AM20" s="66"/>
      <c r="AN20" s="308"/>
      <c r="AO20" s="650" t="s">
        <v>255</v>
      </c>
      <c r="AP20" s="651"/>
      <c r="AQ20" s="208"/>
      <c r="AR20" s="63"/>
      <c r="AS20" s="68"/>
      <c r="AT20" s="68"/>
      <c r="AW20" s="730"/>
    </row>
    <row r="21" spans="2:49" ht="25.15" customHeight="1" thickBot="1" x14ac:dyDescent="0.2">
      <c r="B21" s="679" t="s">
        <v>444</v>
      </c>
      <c r="C21" s="679"/>
      <c r="D21" s="679"/>
      <c r="E21" s="679"/>
      <c r="F21" s="679"/>
      <c r="G21" s="679"/>
      <c r="H21" s="679"/>
      <c r="I21" s="679"/>
      <c r="J21" s="679"/>
      <c r="K21" s="66"/>
      <c r="L21" s="63"/>
      <c r="M21" s="653"/>
      <c r="N21" s="66"/>
      <c r="P21" s="677"/>
      <c r="Q21" s="729"/>
      <c r="R21" s="729"/>
      <c r="S21" s="729"/>
      <c r="T21" s="62" t="s">
        <v>13</v>
      </c>
      <c r="U21" s="144"/>
      <c r="V21" s="144"/>
      <c r="W21" s="144"/>
      <c r="X21" s="144"/>
      <c r="Y21" s="674">
        <f>+P18-Y18</f>
        <v>0</v>
      </c>
      <c r="Z21" s="675"/>
      <c r="AA21" s="675"/>
      <c r="AB21" s="62" t="s">
        <v>4</v>
      </c>
      <c r="AC21" s="146"/>
      <c r="AD21" s="63"/>
      <c r="AE21" s="654"/>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680"/>
      <c r="C22" s="680"/>
      <c r="D22" s="680"/>
      <c r="E22" s="680"/>
      <c r="F22" s="680"/>
      <c r="G22" s="680"/>
      <c r="H22" s="680"/>
      <c r="I22" s="680"/>
      <c r="J22" s="680"/>
      <c r="K22" s="66"/>
      <c r="L22" s="63"/>
      <c r="M22" s="653"/>
      <c r="N22" s="66"/>
      <c r="P22" s="726" t="str">
        <f>+IF(P21=0,"",IF(P18&lt;P21,"エラー !：④の内数である⑤の量が④を超えています",""))</f>
        <v/>
      </c>
      <c r="Q22" s="726"/>
      <c r="R22" s="726"/>
      <c r="S22" s="726"/>
      <c r="T22" s="726"/>
      <c r="U22" s="726"/>
      <c r="V22" s="72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29" t="s">
        <v>199</v>
      </c>
      <c r="C23" s="630"/>
      <c r="D23" s="673" t="s">
        <v>445</v>
      </c>
      <c r="E23" s="673"/>
      <c r="F23" s="673"/>
      <c r="G23" s="630"/>
      <c r="H23" s="629" t="s">
        <v>446</v>
      </c>
      <c r="I23" s="673"/>
      <c r="J23" s="630"/>
      <c r="K23" s="66"/>
      <c r="L23" s="63"/>
      <c r="M23" s="653"/>
      <c r="N23" s="66"/>
      <c r="O23" s="58"/>
      <c r="P23" s="61" t="s">
        <v>88</v>
      </c>
      <c r="Q23" s="699" t="s">
        <v>32</v>
      </c>
      <c r="R23" s="699"/>
      <c r="S23" s="699"/>
      <c r="T23" s="651"/>
      <c r="U23" s="727"/>
      <c r="V23" s="728"/>
      <c r="W23" s="728"/>
      <c r="X23" s="728"/>
      <c r="AC23" s="63"/>
      <c r="AD23" s="63"/>
      <c r="AE23" s="207"/>
      <c r="AF23"/>
      <c r="AG23"/>
      <c r="AH23"/>
      <c r="AI23" s="310"/>
      <c r="AJ23" s="207"/>
      <c r="AK23" s="63"/>
      <c r="AL23" s="63"/>
      <c r="AM23" s="63"/>
      <c r="AN23" s="165"/>
      <c r="AP23" s="63"/>
      <c r="AR23" s="59"/>
      <c r="AS23" s="150" t="s">
        <v>190</v>
      </c>
      <c r="AT23" s="648" t="s">
        <v>191</v>
      </c>
      <c r="AU23" s="648"/>
      <c r="AV23" s="649"/>
      <c r="AW23" s="503"/>
    </row>
    <row r="24" spans="2:49" ht="27" customHeight="1" thickBot="1" x14ac:dyDescent="0.2">
      <c r="B24" s="631" t="s">
        <v>200</v>
      </c>
      <c r="C24" s="632"/>
      <c r="D24" s="655">
        <v>500</v>
      </c>
      <c r="E24" s="655"/>
      <c r="F24" s="655"/>
      <c r="G24" s="212" t="s">
        <v>198</v>
      </c>
      <c r="H24" s="644">
        <f>+F12</f>
        <v>6997.3</v>
      </c>
      <c r="I24" s="645"/>
      <c r="J24" s="212" t="s">
        <v>198</v>
      </c>
      <c r="K24" s="66"/>
      <c r="L24" s="63"/>
      <c r="M24" s="654"/>
      <c r="P24" s="700"/>
      <c r="Q24" s="705"/>
      <c r="R24" s="705"/>
      <c r="S24" s="705"/>
      <c r="T24" s="54" t="s">
        <v>13</v>
      </c>
      <c r="U24"/>
      <c r="V24"/>
      <c r="W24"/>
      <c r="X24"/>
      <c r="AC24" s="63"/>
      <c r="AD24" s="63"/>
      <c r="AE24" s="207"/>
      <c r="AF24"/>
      <c r="AG24"/>
      <c r="AH24"/>
      <c r="AI24" s="310"/>
      <c r="AJ24" s="207"/>
      <c r="AK24" s="63"/>
      <c r="AL24" s="155"/>
      <c r="AM24" s="63"/>
      <c r="AN24" s="63"/>
      <c r="AQ24" s="66"/>
      <c r="AR24" s="160"/>
      <c r="AS24" s="674">
        <f>+ROUND(AU16,1)+ROUND(AA28,1)</f>
        <v>6997.3</v>
      </c>
      <c r="AT24" s="675"/>
      <c r="AU24" s="675"/>
      <c r="AV24" s="62" t="s">
        <v>13</v>
      </c>
      <c r="AW24" s="503"/>
    </row>
    <row r="25" spans="2:49" ht="27" customHeight="1" thickBot="1" x14ac:dyDescent="0.2">
      <c r="B25" s="631" t="s">
        <v>201</v>
      </c>
      <c r="C25" s="632"/>
      <c r="D25" s="655">
        <v>0</v>
      </c>
      <c r="E25" s="655"/>
      <c r="F25" s="655"/>
      <c r="G25" s="212" t="s">
        <v>198</v>
      </c>
      <c r="H25" s="644">
        <f>+P12+AH9</f>
        <v>0</v>
      </c>
      <c r="I25" s="645"/>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631" t="s">
        <v>202</v>
      </c>
      <c r="C26" s="632"/>
      <c r="D26" s="655">
        <v>0</v>
      </c>
      <c r="E26" s="655"/>
      <c r="F26" s="655"/>
      <c r="G26" s="212" t="s">
        <v>198</v>
      </c>
      <c r="H26" s="644">
        <f>+P21</f>
        <v>0</v>
      </c>
      <c r="I26" s="645"/>
      <c r="J26" s="212" t="s">
        <v>198</v>
      </c>
      <c r="K26" s="66"/>
      <c r="L26" s="158"/>
      <c r="M26" s="652" t="s">
        <v>35</v>
      </c>
      <c r="N26" s="58"/>
      <c r="O26" s="58"/>
      <c r="P26" s="299" t="s">
        <v>180</v>
      </c>
      <c r="Q26" s="699" t="s">
        <v>181</v>
      </c>
      <c r="R26" s="699"/>
      <c r="S26" s="699"/>
      <c r="T26" s="651"/>
      <c r="U26" s="58"/>
      <c r="V26" s="58"/>
      <c r="W26" s="58"/>
      <c r="X26" s="58"/>
      <c r="Y26" s="58"/>
      <c r="Z26" s="58"/>
      <c r="AA26" s="58"/>
      <c r="AB26" s="58"/>
      <c r="AC26" s="58"/>
      <c r="AD26" s="58"/>
      <c r="AE26" s="58"/>
      <c r="AF26" s="58"/>
      <c r="AG26" s="58"/>
      <c r="AH26" s="58"/>
      <c r="AI26" s="71"/>
      <c r="AJ26" s="58"/>
      <c r="AK26" s="59"/>
      <c r="AL26" s="150" t="s">
        <v>187</v>
      </c>
      <c r="AM26" s="648" t="s">
        <v>282</v>
      </c>
      <c r="AN26" s="648"/>
      <c r="AO26" s="648"/>
      <c r="AP26" s="649"/>
      <c r="AQ26" s="324"/>
      <c r="AR26" s="325"/>
      <c r="AS26" s="150" t="s">
        <v>192</v>
      </c>
      <c r="AT26" s="648" t="s">
        <v>430</v>
      </c>
      <c r="AU26" s="648"/>
      <c r="AV26" s="649"/>
      <c r="AW26" s="503"/>
    </row>
    <row r="27" spans="2:49" ht="27" customHeight="1" thickBot="1" x14ac:dyDescent="0.2">
      <c r="B27" s="631" t="s">
        <v>223</v>
      </c>
      <c r="C27" s="632"/>
      <c r="D27" s="655">
        <v>0</v>
      </c>
      <c r="E27" s="655"/>
      <c r="F27" s="655"/>
      <c r="G27" s="212" t="s">
        <v>198</v>
      </c>
      <c r="H27" s="644">
        <f>+Y21</f>
        <v>0</v>
      </c>
      <c r="I27" s="645"/>
      <c r="J27" s="212" t="s">
        <v>198</v>
      </c>
      <c r="M27" s="653"/>
      <c r="P27" s="658">
        <f>+R30+ROUND(R33,1)</f>
        <v>6997.3</v>
      </c>
      <c r="Q27" s="704"/>
      <c r="R27" s="704"/>
      <c r="S27" s="704"/>
      <c r="T27" s="54" t="s">
        <v>38</v>
      </c>
      <c r="U27" s="74"/>
      <c r="V27" s="74"/>
      <c r="Y27" s="72" t="s">
        <v>39</v>
      </c>
      <c r="Z27" s="75"/>
      <c r="AH27" s="63"/>
      <c r="AI27" s="63"/>
      <c r="AJ27" s="63"/>
      <c r="AK27" s="63"/>
      <c r="AL27" s="674">
        <f>+AH18+P27</f>
        <v>6997.3</v>
      </c>
      <c r="AM27" s="675"/>
      <c r="AN27" s="675"/>
      <c r="AO27" s="675"/>
      <c r="AP27" s="62" t="s">
        <v>13</v>
      </c>
      <c r="AQ27" s="322"/>
      <c r="AR27" s="141"/>
      <c r="AS27" s="677"/>
      <c r="AT27" s="678"/>
      <c r="AU27" s="678"/>
      <c r="AV27" s="62" t="s">
        <v>13</v>
      </c>
      <c r="AW27" s="503"/>
    </row>
    <row r="28" spans="2:49" ht="27" customHeight="1" thickTop="1" thickBot="1" x14ac:dyDescent="0.2">
      <c r="B28" s="646" t="s">
        <v>332</v>
      </c>
      <c r="C28" s="647"/>
      <c r="D28" s="655">
        <v>0</v>
      </c>
      <c r="E28" s="655"/>
      <c r="F28" s="655"/>
      <c r="G28" s="212" t="s">
        <v>198</v>
      </c>
      <c r="H28" s="644">
        <f>+P15+AH12</f>
        <v>0</v>
      </c>
      <c r="I28" s="645"/>
      <c r="J28" s="212" t="s">
        <v>198</v>
      </c>
      <c r="M28" s="653"/>
      <c r="P28" s="66"/>
      <c r="U28" s="63"/>
      <c r="V28" s="63"/>
      <c r="Y28" s="659" t="s">
        <v>175</v>
      </c>
      <c r="Z28" s="660"/>
      <c r="AA28" s="700">
        <v>6997.3</v>
      </c>
      <c r="AB28" s="701"/>
      <c r="AC28" s="701"/>
      <c r="AD28" s="701"/>
      <c r="AE28" s="70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631" t="s">
        <v>224</v>
      </c>
      <c r="C29" s="632"/>
      <c r="D29" s="655">
        <v>500</v>
      </c>
      <c r="E29" s="655"/>
      <c r="F29" s="655"/>
      <c r="G29" s="212" t="s">
        <v>198</v>
      </c>
      <c r="H29" s="644">
        <f>+AL27</f>
        <v>6997.3</v>
      </c>
      <c r="I29" s="645"/>
      <c r="J29" s="212" t="s">
        <v>198</v>
      </c>
      <c r="M29" s="653"/>
      <c r="P29" s="66"/>
      <c r="Q29" s="158"/>
      <c r="R29" s="61" t="s">
        <v>183</v>
      </c>
      <c r="S29" s="699" t="s">
        <v>33</v>
      </c>
      <c r="T29" s="702"/>
      <c r="U29" s="702"/>
      <c r="V29" s="703"/>
      <c r="W29" s="58"/>
      <c r="X29" s="76"/>
      <c r="Y29" s="659" t="s">
        <v>258</v>
      </c>
      <c r="Z29" s="660"/>
      <c r="AA29" s="700"/>
      <c r="AB29" s="701"/>
      <c r="AC29" s="701"/>
      <c r="AD29" s="701"/>
      <c r="AE29" s="701"/>
      <c r="AF29" s="54" t="s">
        <v>13</v>
      </c>
      <c r="AH29" s="63"/>
      <c r="AI29" s="63"/>
      <c r="AJ29" s="63"/>
      <c r="AK29" s="63"/>
      <c r="AL29" s="150" t="s">
        <v>188</v>
      </c>
      <c r="AM29" s="648" t="s">
        <v>189</v>
      </c>
      <c r="AN29" s="648"/>
      <c r="AO29" s="648"/>
      <c r="AP29" s="649"/>
      <c r="AQ29" s="323"/>
      <c r="AR29" s="326"/>
      <c r="AS29" s="695" t="s">
        <v>193</v>
      </c>
      <c r="AT29" s="691" t="s">
        <v>431</v>
      </c>
      <c r="AU29" s="691"/>
      <c r="AV29" s="692"/>
      <c r="AW29" s="503"/>
    </row>
    <row r="30" spans="2:49" ht="27" customHeight="1" thickBot="1" x14ac:dyDescent="0.2">
      <c r="B30" s="631" t="s">
        <v>225</v>
      </c>
      <c r="C30" s="632"/>
      <c r="D30" s="655">
        <v>0</v>
      </c>
      <c r="E30" s="655"/>
      <c r="F30" s="655"/>
      <c r="G30" s="212" t="s">
        <v>198</v>
      </c>
      <c r="H30" s="644">
        <f>+AL30</f>
        <v>0</v>
      </c>
      <c r="I30" s="645"/>
      <c r="J30" s="212" t="s">
        <v>198</v>
      </c>
      <c r="M30" s="653"/>
      <c r="P30" s="66"/>
      <c r="R30" s="658">
        <f>+ROUND(AA28,1)+ROUND(AA29,1)+ROUND(AA30,1)</f>
        <v>6997.3</v>
      </c>
      <c r="S30" s="704"/>
      <c r="T30" s="704"/>
      <c r="U30" s="704"/>
      <c r="V30" s="54" t="s">
        <v>16</v>
      </c>
      <c r="Y30" s="659" t="s">
        <v>186</v>
      </c>
      <c r="Z30" s="660"/>
      <c r="AA30" s="700"/>
      <c r="AB30" s="701"/>
      <c r="AC30" s="701"/>
      <c r="AD30" s="701"/>
      <c r="AE30" s="701"/>
      <c r="AF30" s="54" t="s">
        <v>13</v>
      </c>
      <c r="AL30" s="677"/>
      <c r="AM30" s="678"/>
      <c r="AN30" s="678"/>
      <c r="AO30" s="678"/>
      <c r="AP30" s="62" t="s">
        <v>13</v>
      </c>
      <c r="AS30" s="696"/>
      <c r="AT30" s="693"/>
      <c r="AU30" s="693"/>
      <c r="AV30" s="694"/>
      <c r="AW30" s="503"/>
    </row>
    <row r="31" spans="2:49" ht="27" customHeight="1" thickTop="1" thickBot="1" x14ac:dyDescent="0.2">
      <c r="B31" s="631" t="s">
        <v>226</v>
      </c>
      <c r="C31" s="632"/>
      <c r="D31" s="655">
        <v>500</v>
      </c>
      <c r="E31" s="655"/>
      <c r="F31" s="655"/>
      <c r="G31" s="212" t="s">
        <v>198</v>
      </c>
      <c r="H31" s="644">
        <f>+AS24</f>
        <v>6997.3</v>
      </c>
      <c r="I31" s="645"/>
      <c r="J31" s="212" t="s">
        <v>198</v>
      </c>
      <c r="M31" s="653"/>
      <c r="P31" s="66"/>
      <c r="Y31"/>
      <c r="Z31"/>
      <c r="AA31" s="77" t="s">
        <v>90</v>
      </c>
      <c r="AK31" s="141"/>
      <c r="AL31" s="713" t="str">
        <f>+IF(AL30=0,"",IF(AL27&lt;AL30,"エラー !：⑩の内数である⑪の量が⑩を超えています",""))</f>
        <v/>
      </c>
      <c r="AM31" s="713"/>
      <c r="AN31" s="713"/>
      <c r="AO31" s="713"/>
      <c r="AP31" s="713"/>
      <c r="AQ31" s="713"/>
      <c r="AR31" s="51"/>
      <c r="AS31" s="689"/>
      <c r="AT31" s="690"/>
      <c r="AU31" s="690"/>
      <c r="AV31" s="178" t="s">
        <v>13</v>
      </c>
      <c r="AW31" s="503"/>
    </row>
    <row r="32" spans="2:49" ht="27" customHeight="1" thickTop="1" thickBot="1" x14ac:dyDescent="0.2">
      <c r="B32" s="631" t="s">
        <v>428</v>
      </c>
      <c r="C32" s="632"/>
      <c r="D32" s="655">
        <v>0</v>
      </c>
      <c r="E32" s="655"/>
      <c r="F32" s="655"/>
      <c r="G32" s="212" t="s">
        <v>198</v>
      </c>
      <c r="H32" s="644">
        <f>+AS27</f>
        <v>0</v>
      </c>
      <c r="I32" s="645"/>
      <c r="J32" s="212" t="s">
        <v>198</v>
      </c>
      <c r="M32" s="653"/>
      <c r="P32" s="66"/>
      <c r="Q32" s="158"/>
      <c r="R32" s="61" t="s">
        <v>185</v>
      </c>
      <c r="S32" s="699" t="s">
        <v>37</v>
      </c>
      <c r="T32" s="702"/>
      <c r="U32" s="702"/>
      <c r="V32" s="703"/>
      <c r="W32" s="63"/>
      <c r="X32" s="63"/>
      <c r="Y32"/>
      <c r="Z32"/>
      <c r="AA32" s="634" t="s">
        <v>330</v>
      </c>
      <c r="AB32" s="635"/>
      <c r="AC32" s="635"/>
      <c r="AD32" s="635"/>
      <c r="AE32" s="635"/>
      <c r="AF32" s="635" t="s">
        <v>194</v>
      </c>
      <c r="AG32" s="635"/>
      <c r="AH32" s="635"/>
      <c r="AI32" s="635"/>
      <c r="AJ32" s="635"/>
      <c r="AK32" s="635"/>
      <c r="AL32" s="635" t="s">
        <v>195</v>
      </c>
      <c r="AM32" s="635"/>
      <c r="AN32" s="635"/>
      <c r="AO32" s="640"/>
      <c r="AP32" s="205"/>
      <c r="AS32" s="501" t="str">
        <f>+IF(AS31=0,"",IF(AL27&lt;(AS24+AS27+AS31),"エラー !：⑩の内数である（⑫+⑬＋⑭）の量が⑩を超えています",""))</f>
        <v/>
      </c>
      <c r="AT32" s="499"/>
      <c r="AU32" s="499"/>
      <c r="AV32" s="499"/>
      <c r="AW32" s="503"/>
    </row>
    <row r="33" spans="2:62" ht="27" customHeight="1" thickBot="1" x14ac:dyDescent="0.2">
      <c r="B33" s="627" t="s">
        <v>429</v>
      </c>
      <c r="C33" s="628"/>
      <c r="D33" s="711">
        <v>0</v>
      </c>
      <c r="E33" s="712"/>
      <c r="F33" s="712"/>
      <c r="G33" s="213" t="s">
        <v>198</v>
      </c>
      <c r="H33" s="697">
        <f>+AS31</f>
        <v>0</v>
      </c>
      <c r="I33" s="698"/>
      <c r="J33" s="213" t="s">
        <v>198</v>
      </c>
      <c r="M33" s="654"/>
      <c r="R33" s="700"/>
      <c r="S33" s="701"/>
      <c r="T33" s="701"/>
      <c r="U33" s="701"/>
      <c r="V33" s="54" t="s">
        <v>38</v>
      </c>
      <c r="W33" s="63"/>
      <c r="X33" s="63"/>
      <c r="Y33"/>
      <c r="Z33"/>
      <c r="AA33" s="636"/>
      <c r="AB33" s="637"/>
      <c r="AC33" s="637"/>
      <c r="AD33" s="637"/>
      <c r="AE33" s="637"/>
      <c r="AF33" s="637"/>
      <c r="AG33" s="637"/>
      <c r="AH33" s="637"/>
      <c r="AI33" s="637"/>
      <c r="AJ33" s="637"/>
      <c r="AK33" s="637"/>
      <c r="AL33" s="637"/>
      <c r="AM33" s="637"/>
      <c r="AN33" s="637"/>
      <c r="AO33" s="641"/>
      <c r="AP33" s="205"/>
      <c r="AW33" s="503"/>
    </row>
    <row r="34" spans="2:62" ht="24" customHeight="1" x14ac:dyDescent="0.15">
      <c r="C34" s="311" t="str">
        <f>+IF(D30=0,"",IF(D29&lt;D30,"エラー !：上の表は、⑩の内数である⑪の量が⑩を超えています",""))</f>
        <v/>
      </c>
      <c r="AA34" s="638"/>
      <c r="AB34" s="639"/>
      <c r="AC34" s="639"/>
      <c r="AD34" s="639"/>
      <c r="AE34" s="639"/>
      <c r="AF34" s="639"/>
      <c r="AG34" s="639"/>
      <c r="AH34" s="639"/>
      <c r="AI34" s="639"/>
      <c r="AJ34" s="639"/>
      <c r="AK34" s="639"/>
      <c r="AL34" s="639"/>
      <c r="AM34" s="639"/>
      <c r="AN34" s="639"/>
      <c r="AO34" s="642"/>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2024-05-21T00:26:55Z</dcterms:created>
  <dcterms:modified xsi:type="dcterms:W3CDTF">2024-09-05T05:44:21Z</dcterms:modified>
</cp:coreProperties>
</file>