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8800" windowHeight="1245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AA29" i="94"/>
  <c r="AA36" i="94"/>
  <c r="H38" i="94"/>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<sst xmlns="http://schemas.openxmlformats.org/spreadsheetml/2006/main" count="3177" uniqueCount="463">
  <si>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</si>
  <si>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</si>
  <si>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</si>
  <si>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</si>
  <si>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</si>
  <si>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</si>
  <si>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</si>
  <si>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</si>
  <si>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</si>
  <si>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</si>
  <si>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</si>
  <si>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</si>
  <si>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</si>
  <si>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</si>
  <si>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</si>
  <si>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</si>
  <si>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</si>
  <si>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</si>
  <si>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</si>
  <si>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</si>
  <si>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</si>
  <si>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</si>
  <si>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</si>
  <si>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</si>
  <si>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</si>
  <si>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</si>
  <si>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</si>
  <si>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</si>
  <si>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</si>
  <si>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</si>
  <si>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</si>
  <si>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</si>
  <si>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</si>
  <si>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</si>
  <si>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</si>
  <si>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</si>
  <si>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</si>
  <si>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</si>
  <si>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</si>
  <si>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</si>
  <si>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</si>
  <si>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</si>
  <si>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</si>
  <si>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</si>
  <si>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</si>
  <si>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</si>
  <si>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</si>
  <si>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</si>
  <si>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</si>
  <si>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</si>
  <si>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</si>
  <si>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</si>
  <si>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</si>
  <si>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</si>
  <si>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</si>
  <si>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</si>
  <si>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</si>
  <si>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</si>
  <si>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</si>
  <si>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</si>
  <si>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</si>
  <si>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</si>
  <si>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</si>
  <si>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</si>
  <si>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</si>
  <si>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</si>
  <si>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</si>
  <si>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</si>
  <si>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</si>
  <si>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</si>
  <si>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</si>
  <si>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</si>
  <si>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</si>
  <si>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</si>
  <si>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</si>
  <si>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</si>
  <si>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</si>
  <si>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</si>
  <si>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</si>
  <si>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</si>
  <si>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</si>
  <si>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</si>
  <si>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</si>
  <si>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</si>
  <si>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</si>
  <si>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</si>
  <si>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</si>
  <si>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</si>
  <si>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</si>
  <si>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</si>
  <si>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</si>
  <si>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</si>
  <si>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</si>
  <si>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</si>
  <si>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</si>
  <si>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</si>
  <si>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</si>
  <si>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</si>
  <si>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</si>
  <si>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</si>
  <si>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</si>
  <si>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</si>
  <si>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</si>
  <si>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</si>
  <si>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</si>
  <si>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</si>
  <si>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</si>
  <si>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</si>
  <si>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</si>
  <si>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</si>
  <si>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</si>
  <si>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</si>
  <si>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</si>
  <si>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</si>
  <si>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</si>
  <si>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</si>
  <si>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</si>
  <si>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</si>
  <si>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</si>
  <si>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</si>
  <si>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</si>
  <si>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</si>
  <si>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</si>
  <si>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</si>
  <si>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</si>
  <si>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</si>
  <si>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</si>
  <si>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</si>
  <si>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</si>
  <si>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</si>
  <si>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</si>
  <si>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</si>
  <si>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</si>
  <si>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</si>
  <si>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</si>
  <si>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</si>
  <si>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</si>
  <si>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</si>
  <si>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</si>
  <si>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</si>
  <si>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</si>
  <si>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</si>
  <si>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</si>
  <si>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</si>
  <si>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</si>
  <si>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</si>
  <si>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</si>
  <si>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</si>
  <si>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</si>
  <si>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</si>
  <si>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</si>
  <si>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</si>
  <si>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</si>
  <si>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</si>
  <si>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</si>
  <si>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</si>
  <si>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</si>
  <si>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</si>
  <si>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</si>
  <si>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</si>
  <si>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</si>
  <si>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</si>
  <si>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</si>
  <si>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</si>
  <si>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</si>
  <si>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</si>
  <si>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</si>
  <si>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</si>
  <si>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</si>
  <si>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</si>
  <si>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</si>
  <si>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</si>
  <si>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</si>
  <si>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</si>
  <si>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</si>
  <si>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</si>
  <si>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</si>
  <si>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</si>
  <si>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</si>
  <si>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</si>
  <si>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</si>
  <si>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</si>
  <si>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</si>
  <si>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</si>
  <si>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</si>
  <si>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</si>
  <si>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</si>
  <si>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</si>
  <si>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</si>
  <si>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</si>
  <si>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</si>
  <si>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</si>
  <si>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</si>
  <si>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</si>
  <si>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</si>
  <si>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</si>
  <si>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</si>
  <si>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</si>
  <si>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</si>
  <si>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</si>
  <si>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</si>
  <si>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</si>
  <si>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</si>
  <si>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</si>
  <si>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</si>
  <si>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</si>
  <si>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</si>
  <si>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</si>
  <si>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</si>
  <si>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</si>
  <si>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</si>
  <si>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</si>
  <si>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</si>
  <si>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</si>
  <si>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</si>
  <si>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</si>
  <si>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</si>
  <si>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</si>
  <si>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</si>
  <si>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</si>
  <si>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</si>
  <si>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</si>
  <si>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</si>
  <si>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</si>
  <si>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</si>
  <si>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</si>
  <si>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</si>
  <si>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</si>
  <si>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</si>
  <si>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</si>
  <si>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</si>
  <si>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</si>
  <si>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</si>
  <si>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</si>
  <si>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</si>
  <si>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</si>
  <si>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</si>
  <si>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</si>
  <si>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</si>
  <si>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</si>
  <si>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</si>
  <si>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</si>
  <si>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</si>
  <si>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</si>
  <si>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</si>
  <si>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</si>
  <si>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</si>
  <si>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</si>
  <si>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</si>
  <si>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</si>
  <si>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</si>
  <si>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</si>
  <si>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</si>
  <si>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</si>
  <si>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</si>
  <si>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</si>
  <si>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</si>
  <si>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</si>
  <si>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</si>
  <si>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</si>
  <si>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</si>
  <si>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</si>
  <si>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</si>
  <si>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</si>
  <si>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</si>
  <si>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</si>
  <si>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</si>
  <si>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</si>
  <si>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</si>
  <si>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</si>
  <si>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</si>
  <si>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</si>
  <si>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</si>
  <si>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</si>
  <si>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</si>
  <si>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</si>
  <si>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</si>
  <si>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</si>
  <si>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</si>
  <si>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</si>
  <si>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</si>
  <si>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</si>
  <si>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</si>
  <si>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</si>
  <si>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</si>
  <si>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</si>
  <si>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</si>
  <si>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</si>
  <si>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</si>
  <si>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</si>
  <si>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</si>
  <si>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</si>
  <si>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</si>
  <si>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</si>
  <si>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</si>
  <si>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</si>
  <si>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</si>
  <si>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</si>
  <si>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</si>
  <si>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</si>
  <si>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</si>
  <si>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</si>
  <si>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</si>
  <si>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</si>
  <si>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</si>
  <si>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</si>
  <si>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</si>
  <si>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</si>
  <si>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</si>
  <si>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</si>
  <si>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</si>
  <si>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</si>
  <si>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</si>
  <si>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</si>
  <si>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</si>
  <si>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</si>
  <si>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</si>
  <si>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</si>
  <si>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</si>
  <si>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</si>
  <si>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</si>
  <si>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</si>
  <si>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</si>
  <si>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</si>
  <si>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</si>
  <si>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</si>
  <si>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</si>
  <si>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</si>
  <si>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</si>
  <si>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</si>
  <si>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</si>
  <si>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</si>
  <si>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</si>
  <si>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</si>
  <si>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</si>
  <si>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</si>
  <si>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</si>
  <si>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</si>
  <si>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</si>
  <si>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</si>
  <si>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</si>
  <si>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</si>
  <si>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</si>
  <si>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</si>
  <si>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</si>
  <si>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</si>
  <si>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</si>
  <si>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</si>
  <si>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</si>
  <si>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</si>
  <si>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</si>
  <si>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</si>
  <si>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</si>
  <si>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</si>
  <si>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</si>
  <si>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</si>
  <si>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</si>
  <si>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</si>
  <si>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</si>
  <si>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</si>
  <si>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</si>
  <si>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</si>
  <si>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</si>
  <si>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</si>
  <si>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</si>
  <si>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</si>
  <si>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</si>
  <si>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</si>
  <si>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</si>
  <si>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</si>
  <si>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</si>
  <si>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</si>
  <si>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</si>
  <si>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</si>
  <si>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</si>
  <si>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</si>
  <si>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</si>
  <si>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</si>
  <si>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</si>
  <si>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</si>
  <si>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</si>
  <si>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</si>
  <si>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</si>
  <si>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</si>
  <si>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</si>
  <si>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</si>
  <si>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</si>
  <si>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</si>
  <si>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</si>
  <si>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</si>
  <si>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</si>
  <si>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</si>
  <si>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</si>
  <si>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</si>
  <si>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</si>
  <si>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</si>
  <si>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</si>
  <si>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</si>
  <si>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</si>
  <si>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</si>
  <si>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</si>
  <si>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</si>
  <si>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</si>
  <si>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</si>
  <si>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</si>
  <si>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</si>
  <si>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</si>
  <si>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</si>
  <si>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</si>
  <si>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</si>
  <si>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</si>
  <si>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</si>
  <si>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</si>
  <si>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</si>
  <si>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</si>
  <si>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</si>
  <si>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</si>
  <si>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</si>
  <si>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</si>
  <si>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</si>
  <si>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</si>
  <si>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</si>
  <si>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</si>
  <si>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</si>
  <si>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</si>
  <si>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</si>
  <si>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</si>
  <si>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</si>
  <si>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</si>
  <si>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</si>
  <si>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</si>
  <si>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</si>
  <si>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</si>
  <si>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</si>
  <si>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</si>
  <si>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</si>
  <si>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</si>
  <si>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</si>
  <si>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</si>
  <si>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</si>
  <si>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</si>
  <si>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</si>
  <si>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</si>
  <si>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</si>
  <si>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</si>
  <si>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６年  ６月  ３０日</t>
    <phoneticPr fontId="3"/>
  </si>
  <si>
    <t>千葉県市川市新井３丁目６番１０号</t>
    <rPh sb="0" eb="3">
      <t>チバケン</t>
    </rPh>
    <rPh sb="3" eb="6">
      <t>イチカワシ</t>
    </rPh>
    <rPh sb="6" eb="8">
      <t>アライ</t>
    </rPh>
    <rPh sb="9" eb="11">
      <t>チョウメ</t>
    </rPh>
    <rPh sb="12" eb="13">
      <t>バン</t>
    </rPh>
    <rPh sb="15" eb="16">
      <t>ゴウ</t>
    </rPh>
    <phoneticPr fontId="3"/>
  </si>
  <si>
    <t>株式会社内山アドバンス 代表取締役社長　柳内 光子</t>
    <phoneticPr fontId="3"/>
  </si>
  <si>
    <t>０４７－３９８－８８０１</t>
    <phoneticPr fontId="3"/>
  </si>
  <si>
    <t>株式会社内山アドバンス　横浜工場</t>
    <phoneticPr fontId="3"/>
  </si>
  <si>
    <t>神奈川県横浜市港北区樽町２－６－３０</t>
    <phoneticPr fontId="3"/>
  </si>
  <si>
    <t>045-543-5711</t>
    <phoneticPr fontId="3"/>
  </si>
  <si>
    <t>生コンクリート製造業</t>
    <phoneticPr fontId="3"/>
  </si>
  <si>
    <t>建設現場で生コンクリート打設終了後の戻りコンを当事業所に持ち帰り、回収装置により骨材とスラッジ水に分離し、スラッジ水は脱水処理し脱水ケーキを保管又は、事業所構内に戻りコンを置き場に空け破砕した後、運搬業者に委託して最終処分場で破砕処理し路盤材として再利用している。</t>
    <phoneticPr fontId="3"/>
  </si>
  <si>
    <t>事業用パンフレット・・・・資料－１　　　　　　　　　　　　　　　　　　　　　　　　　　　　　　　　　　　　　　　　　　　　　　　　　　　　　　　　　　　工　場　配　置　図・・・・資料－２　　　　　　　　　　　　　　　　　　　　　　　　　　　　　　　　　　　　　　　　　　　　　　　　　　　　　　　　　　　工場フローシート図・・・・資料－３　　　　　　　　　　　　　　　　　　　　　　　　　　　　　　　　　　　　　　　　　　　　　　　　　　　　　　　　　　　組　 　　織　 　　図・・・・資料－４　　　　　　　　　　　　　　　　　　　　　　　　　　　　　　　　　　　　　　　　　　　　　　　　　　　　　　　　　　　</t>
    <phoneticPr fontId="3"/>
  </si>
  <si>
    <t>戻りコンクリート発生制御する為、事前に生コンクリートの納入打合せをするが、工場が思うほど現場は分かっていないようで、戻りコンクリートが減少していないのが現状です。</t>
    <phoneticPr fontId="3"/>
  </si>
  <si>
    <t>戻りコンクリートを回収装置で処理し、処理できない戻りコンクリートは硬化後に破砕しガラス・コンクリート・陶磁器くずとして排出します。</t>
    <phoneticPr fontId="3"/>
  </si>
  <si>
    <t>同上</t>
    <phoneticPr fontId="3"/>
  </si>
  <si>
    <t>戻りコンクリートは処理後に細骨材・粗骨材・スラッジ水に分離し、スラッジ水は脱水処理後にミキサー車のドラム内洗浄に使用し、一部上澄水として使用している。</t>
    <phoneticPr fontId="3"/>
  </si>
  <si>
    <t>特に変更使用することが無いので同上。</t>
    <phoneticPr fontId="3"/>
  </si>
  <si>
    <t>戻りコンクリートは処理後に細骨材・粗骨材・スラッジ水に分離し、スラッジ水は脱水装置にて脱水しケーキを産業廃棄物として排出します。</t>
    <phoneticPr fontId="3"/>
  </si>
  <si>
    <t>同上</t>
    <phoneticPr fontId="3"/>
  </si>
  <si>
    <t>該当無し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</si>
</sst>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9230" y="2219325"/>
          <a:ext cx="388620" cy="64008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8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4" zoomScale="89" zoomScaleNormal="115" zoomScaleSheetLayoutView="89" workbookViewId="0">
      <selection activeCell="N56" sqref="N56:R56"/>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445</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41</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446</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447</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448</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449</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2007</v>
      </c>
      <c r="Q49" s="726"/>
      <c r="R49" s="726"/>
      <c r="S49" s="726"/>
      <c r="T49" s="726"/>
      <c r="U49" s="727"/>
    </row>
    <row r="50" spans="3:54" ht="26.25" customHeight="1" x14ac:dyDescent="0.15">
      <c r="C50" s="697" t="s">
        <v>11</v>
      </c>
      <c r="D50" s="698"/>
      <c r="E50" s="699"/>
      <c r="F50" s="708" t="s">
        <v>450</v>
      </c>
      <c r="G50" s="709"/>
      <c r="H50" s="709"/>
      <c r="I50" s="709"/>
      <c r="J50" s="709"/>
      <c r="K50" s="709"/>
      <c r="L50" s="709"/>
      <c r="M50" s="709"/>
      <c r="N50" s="592" t="s">
        <v>172</v>
      </c>
      <c r="O50" s="595"/>
      <c r="P50" s="596"/>
      <c r="Q50" s="712" t="s">
        <v>451</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133</v>
      </c>
      <c r="G54" s="793"/>
      <c r="H54" s="793"/>
      <c r="I54" s="793"/>
      <c r="J54" s="793"/>
      <c r="K54" s="793"/>
      <c r="L54" s="38" t="s">
        <v>48</v>
      </c>
      <c r="M54" s="38"/>
      <c r="N54" s="797" t="s">
        <v>452</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v>897</v>
      </c>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9</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453</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454</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3</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11589.699999999999</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455</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1</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11000</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455</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456</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457</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t="s">
        <v>458</v>
      </c>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t="s">
        <v>459</v>
      </c>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f>+別紙!AA12</f>
        <v>8689.5</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t="s">
        <v>460</v>
      </c>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8250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t="s">
        <v>461</v>
      </c>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t="s">
        <v>462</v>
      </c>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t="s">
        <v>462</v>
      </c>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2900.2000000000003</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2896.5</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2750</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2750</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election activeCell="F25" sqref="F25:G25"/>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2.2999999999999998</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2.2999999999999998</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株式会社内山アドバンス　横浜工場</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株式会社内山アドバンス　横浜工場</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11586</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1.4</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2.2999999999999998</v>
      </c>
      <c r="T9" s="507">
        <f>IF(OR(ｾ.ｶﾞﾗｽ･ｺﾝｸﾘ･陶磁器くず!F24&gt;0,ｾ.ｶﾞﾗｽ･ｺﾝｸﾘ･陶磁器くず!F24&lt;0),ｾ.ｶﾞﾗｽ･ｺﾝｸﾘ･陶磁器くず!F24,IF(T$19&gt;0,"0",0))</f>
        <v>0</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11589.699999999999</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f>IF(OR(ｽ.金属くず!F25&gt;0,ｽ.金属くず!F25&lt;0),ｽ.金属くず!F25,IF(S$19&gt;0,"0",0))</f>
        <v>0</v>
      </c>
      <c r="T10" s="510">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f>IF(OR(ｽ.金属くず!F26&gt;0,ｽ.金属くず!F26&lt;0),ｽ.金属くず!F26,IF(S$19&gt;0,"0",0))</f>
        <v>0</v>
      </c>
      <c r="T11" s="513">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f>IF(OR(ｲ.汚泥!F27&gt;0,ｲ.汚泥!F27&lt;0),ｲ.汚泥!F27,IF(H$19&gt;0,"0",0))</f>
        <v>8689.5</v>
      </c>
      <c r="I12" s="513">
        <f>IF(OR(ｳ.廃油!F27&gt;0,ｳ.廃油!F27&lt;0),ｳ.廃油!F27,IF(I$19&gt;0,"0",0))</f>
        <v>0</v>
      </c>
      <c r="J12" s="513">
        <f>IF(OR(ｴ.廃酸!$F27&gt;0,ｴ.廃酸!$F27&lt;0),ｴ.廃酸!F27,IF(J$19&gt;0,"0",0))</f>
        <v>0</v>
      </c>
      <c r="K12" s="513">
        <f>IF(OR(ｵ.廃ｱﾙｶﾘ!$F27&gt;0,ｵ.廃ｱﾙｶﾘ!$F27&lt;0),ｵ.廃ｱﾙｶﾘ!F27,IF(K$19&gt;0,"0",0))</f>
        <v>0</v>
      </c>
      <c r="L12" s="513">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f>IF(OR(ｽ.金属くず!F27&gt;0,ｽ.金属くず!F27&lt;0),ｽ.金属くず!F27,IF(S$19&gt;0,"0",0))</f>
        <v>0</v>
      </c>
      <c r="T12" s="513">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f t="shared" si="0"/>
        <v>8689.5</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f>IF(OR(ｽ.金属くず!F28&gt;0,ｽ.金属くず!F28&lt;0),ｽ.金属くず!F28,IF(S$19&gt;0,"0",0))</f>
        <v>0</v>
      </c>
      <c r="T13" s="513">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2896.5</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1.4</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2.2999999999999998</v>
      </c>
      <c r="T14" s="513">
        <f>IF(OR(ｾ.ｶﾞﾗｽ･ｺﾝｸﾘ･陶磁器くず!F29&gt;0,ｾ.ｶﾞﾗｽ･ｺﾝｸﾘ･陶磁器くず!F29&lt;0),ｾ.ｶﾞﾗｽ･ｺﾝｸﾘ･陶磁器くず!F29,IF(T$19&gt;0,"0",0))</f>
        <v>0</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2900.2000000000003</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0</v>
      </c>
      <c r="T15" s="513">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2896.5</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v>
      </c>
      <c r="T16" s="513">
        <f>IF(OR(ｾ.ｶﾞﾗｽ･ｺﾝｸﾘ･陶磁器くず!F31&gt;0,ｾ.ｶﾞﾗｽ･ｺﾝｸﾘ･陶磁器くず!F31&lt;0),ｾ.ｶﾞﾗｽ･ｺﾝｸﾘ･陶磁器くず!F31,IF(T$19&gt;0,"0",0))</f>
        <v>0</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2896.5</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f>IF(OR(ｽ.金属くず!F32&gt;0,ｽ.金属くず!F32&lt;0),ｽ.金属くず!F32,IF(S$19&gt;0,"0",0))</f>
        <v>0</v>
      </c>
      <c r="T17" s="513">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f>IF(OR(ｽ.金属くず!F33&gt;0,ｽ.金属くず!F33&lt;0),ｽ.金属くず!F33,IF(S$19&gt;0,"0",0))</f>
        <v>0</v>
      </c>
      <c r="T18" s="516">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11000</v>
      </c>
      <c r="I19" s="519">
        <f t="shared" si="1"/>
        <v>0</v>
      </c>
      <c r="J19" s="519">
        <f t="shared" si="1"/>
        <v>0</v>
      </c>
      <c r="K19" s="519">
        <f t="shared" si="1"/>
        <v>0</v>
      </c>
      <c r="L19" s="519">
        <f t="shared" si="1"/>
        <v>0</v>
      </c>
      <c r="M19" s="519">
        <f t="shared" si="1"/>
        <v>0</v>
      </c>
      <c r="N19" s="519">
        <f t="shared" si="1"/>
        <v>0</v>
      </c>
      <c r="O19" s="519">
        <f t="shared" si="1"/>
        <v>0</v>
      </c>
      <c r="P19" s="519">
        <f t="shared" si="1"/>
        <v>0</v>
      </c>
      <c r="Q19" s="519">
        <f t="shared" si="1"/>
        <v>0</v>
      </c>
      <c r="R19" s="519">
        <f t="shared" si="1"/>
        <v>0</v>
      </c>
      <c r="S19" s="519">
        <f t="shared" si="1"/>
        <v>0</v>
      </c>
      <c r="T19" s="519">
        <f t="shared" si="1"/>
        <v>0</v>
      </c>
      <c r="U19" s="519">
        <f t="shared" si="1"/>
        <v>0</v>
      </c>
      <c r="V19" s="519">
        <f t="shared" si="1"/>
        <v>0</v>
      </c>
      <c r="W19" s="519">
        <f t="shared" si="1"/>
        <v>0</v>
      </c>
      <c r="X19" s="519">
        <f t="shared" si="1"/>
        <v>0</v>
      </c>
      <c r="Y19" s="519">
        <f t="shared" si="1"/>
        <v>0</v>
      </c>
      <c r="Z19" s="520">
        <f t="shared" si="1"/>
        <v>0</v>
      </c>
      <c r="AA19" s="521">
        <f t="shared" ref="AA19:AA25" si="2">SUM(G19:Z19)</f>
        <v>11000</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11000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11000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2750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2750</v>
      </c>
    </row>
    <row r="27" spans="2:27" ht="24" customHeight="1" x14ac:dyDescent="0.15">
      <c r="B27" s="186"/>
      <c r="C27" s="976"/>
      <c r="D27" s="191" t="s">
        <v>25</v>
      </c>
      <c r="E27" s="969" t="s">
        <v>344</v>
      </c>
      <c r="F27" s="970"/>
      <c r="G27" s="539">
        <f t="shared" ref="G27:Z27" si="5">+G23-G26</f>
        <v>0</v>
      </c>
      <c r="H27" s="539">
        <f t="shared" si="5"/>
        <v>8250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8250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2750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2750</v>
      </c>
    </row>
    <row r="32" spans="2:27" ht="24" customHeight="1" x14ac:dyDescent="0.15">
      <c r="B32" s="188">
        <v>6</v>
      </c>
      <c r="C32" s="144"/>
      <c r="D32" s="250"/>
      <c r="E32" s="245" t="s">
        <v>322</v>
      </c>
      <c r="F32" s="585"/>
      <c r="G32" s="545">
        <f t="shared" ref="G32:Z32" si="7">SUM(G33:G35)</f>
        <v>0</v>
      </c>
      <c r="H32" s="545">
        <f t="shared" si="7"/>
        <v>2750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2750</v>
      </c>
    </row>
    <row r="33" spans="2:27" ht="24" customHeight="1" x14ac:dyDescent="0.15">
      <c r="B33" s="188" t="s">
        <v>226</v>
      </c>
      <c r="C33" s="144"/>
      <c r="D33" s="248"/>
      <c r="E33" s="243"/>
      <c r="F33" s="241" t="s">
        <v>233</v>
      </c>
      <c r="G33" s="548">
        <f>+ｱ.燃え殻!$AT$16</f>
        <v>0</v>
      </c>
      <c r="H33" s="548">
        <f>+ｲ.汚泥!$AT$16</f>
        <v>2750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2750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0</v>
      </c>
      <c r="I37" s="554">
        <f t="shared" si="8"/>
        <v>0</v>
      </c>
      <c r="J37" s="554">
        <f t="shared" si="8"/>
        <v>0</v>
      </c>
      <c r="K37" s="554">
        <f t="shared" si="8"/>
        <v>0</v>
      </c>
      <c r="L37" s="554">
        <f t="shared" si="8"/>
        <v>0</v>
      </c>
      <c r="M37" s="554">
        <f t="shared" si="8"/>
        <v>0</v>
      </c>
      <c r="N37" s="554">
        <f t="shared" si="8"/>
        <v>0</v>
      </c>
      <c r="O37" s="554">
        <f t="shared" si="8"/>
        <v>0</v>
      </c>
      <c r="P37" s="554">
        <f t="shared" si="8"/>
        <v>0</v>
      </c>
      <c r="Q37" s="554">
        <f t="shared" si="8"/>
        <v>0</v>
      </c>
      <c r="R37" s="554">
        <f t="shared" si="8"/>
        <v>0</v>
      </c>
      <c r="S37" s="554">
        <f t="shared" si="8"/>
        <v>0</v>
      </c>
      <c r="T37" s="554">
        <f t="shared" si="8"/>
        <v>0</v>
      </c>
      <c r="U37" s="554">
        <f t="shared" si="8"/>
        <v>0</v>
      </c>
      <c r="V37" s="554">
        <f t="shared" si="8"/>
        <v>0</v>
      </c>
      <c r="W37" s="554">
        <f t="shared" si="8"/>
        <v>0</v>
      </c>
      <c r="X37" s="554">
        <f t="shared" si="8"/>
        <v>0</v>
      </c>
      <c r="Y37" s="554">
        <f t="shared" si="8"/>
        <v>0</v>
      </c>
      <c r="Z37" s="555">
        <f t="shared" si="8"/>
        <v>0</v>
      </c>
      <c r="AA37" s="556">
        <f t="shared" si="4"/>
        <v>0</v>
      </c>
    </row>
    <row r="38" spans="2:27" ht="24" customHeight="1" x14ac:dyDescent="0.15">
      <c r="B38" s="186"/>
      <c r="C38" s="972"/>
      <c r="D38" s="247"/>
      <c r="E38" s="245" t="s">
        <v>319</v>
      </c>
      <c r="F38" s="585"/>
      <c r="G38" s="545">
        <f t="shared" ref="G38:Z38" si="9">SUM(G39:G41)</f>
        <v>0</v>
      </c>
      <c r="H38" s="545">
        <f t="shared" si="9"/>
        <v>0</v>
      </c>
      <c r="I38" s="545">
        <f t="shared" si="9"/>
        <v>0</v>
      </c>
      <c r="J38" s="545">
        <f t="shared" si="9"/>
        <v>0</v>
      </c>
      <c r="K38" s="545">
        <f t="shared" si="9"/>
        <v>0</v>
      </c>
      <c r="L38" s="545">
        <f t="shared" si="9"/>
        <v>0</v>
      </c>
      <c r="M38" s="545">
        <f t="shared" si="9"/>
        <v>0</v>
      </c>
      <c r="N38" s="545">
        <f t="shared" si="9"/>
        <v>0</v>
      </c>
      <c r="O38" s="545">
        <f t="shared" si="9"/>
        <v>0</v>
      </c>
      <c r="P38" s="545">
        <f t="shared" si="9"/>
        <v>0</v>
      </c>
      <c r="Q38" s="545">
        <f t="shared" si="9"/>
        <v>0</v>
      </c>
      <c r="R38" s="545">
        <f t="shared" si="9"/>
        <v>0</v>
      </c>
      <c r="S38" s="545">
        <f t="shared" si="9"/>
        <v>0</v>
      </c>
      <c r="T38" s="545">
        <f t="shared" si="9"/>
        <v>0</v>
      </c>
      <c r="U38" s="545">
        <f t="shared" si="9"/>
        <v>0</v>
      </c>
      <c r="V38" s="545">
        <f t="shared" si="9"/>
        <v>0</v>
      </c>
      <c r="W38" s="545">
        <f t="shared" si="9"/>
        <v>0</v>
      </c>
      <c r="X38" s="545">
        <f t="shared" si="9"/>
        <v>0</v>
      </c>
      <c r="Y38" s="545">
        <f t="shared" si="9"/>
        <v>0</v>
      </c>
      <c r="Z38" s="546">
        <f t="shared" si="9"/>
        <v>0</v>
      </c>
      <c r="AA38" s="547">
        <f t="shared" si="4"/>
        <v>0</v>
      </c>
    </row>
    <row r="39" spans="2:27" ht="24" customHeight="1" x14ac:dyDescent="0.15">
      <c r="B39" s="186"/>
      <c r="C39" s="972"/>
      <c r="D39" s="248"/>
      <c r="E39" s="243"/>
      <c r="F39" s="241" t="s">
        <v>233</v>
      </c>
      <c r="G39" s="548">
        <f>+ｱ.燃え殻!$Z$28</f>
        <v>0</v>
      </c>
      <c r="H39" s="548">
        <f>+ｲ.汚泥!$Z$28</f>
        <v>0</v>
      </c>
      <c r="I39" s="548">
        <f>+ｳ.廃油!$Z$28</f>
        <v>0</v>
      </c>
      <c r="J39" s="548">
        <f>+ｴ.廃酸!$Z$28</f>
        <v>0</v>
      </c>
      <c r="K39" s="548">
        <f>+ｵ.廃ｱﾙｶﾘ!$Z$28</f>
        <v>0</v>
      </c>
      <c r="L39" s="548">
        <f>+ｶ.廃ﾌﾟﾗ類!$Z$28</f>
        <v>0</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0</v>
      </c>
      <c r="T39" s="548">
        <f>+ｾ.ｶﾞﾗｽ･ｺﾝｸﾘ･陶磁器くず!$Z$28</f>
        <v>0</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0</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2750</v>
      </c>
      <c r="I43" s="557">
        <f>+ｳ.廃油!$AK$27</f>
        <v>0</v>
      </c>
      <c r="J43" s="557">
        <f>+ｴ.廃酸!$AK$27</f>
        <v>0</v>
      </c>
      <c r="K43" s="557">
        <f>+ｵ.廃ｱﾙｶﾘ!$AK$27</f>
        <v>0</v>
      </c>
      <c r="L43" s="557">
        <f>+ｶ.廃ﾌﾟﾗ類!$AK$27</f>
        <v>0</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0</v>
      </c>
      <c r="T43" s="557">
        <f>+ｾ.ｶﾞﾗｽ･ｺﾝｸﾘ･陶磁器くず!$AK$27</f>
        <v>0</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2750</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2750</v>
      </c>
      <c r="I45" s="563">
        <f>+ｳ.廃油!$AR$24</f>
        <v>0</v>
      </c>
      <c r="J45" s="563">
        <f>+ｴ.廃酸!$AR$24</f>
        <v>0</v>
      </c>
      <c r="K45" s="563">
        <f>+ｵ.廃ｱﾙｶﾘ!$AR$24</f>
        <v>0</v>
      </c>
      <c r="L45" s="563">
        <f>+ｶ.廃ﾌﾟﾗ類!$AR$24</f>
        <v>0</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0</v>
      </c>
      <c r="T45" s="563">
        <f>+ｾ.ｶﾞﾗｽ･ｺﾝｸﾘ･陶磁器くず!$AR$24</f>
        <v>0</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2750</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22586</v>
      </c>
      <c r="I55" s="634">
        <f t="shared" si="10"/>
        <v>0</v>
      </c>
      <c r="J55" s="634">
        <f t="shared" si="10"/>
        <v>0</v>
      </c>
      <c r="K55" s="634">
        <f t="shared" si="10"/>
        <v>0</v>
      </c>
      <c r="L55" s="634">
        <f t="shared" si="10"/>
        <v>1.4</v>
      </c>
      <c r="M55" s="634">
        <f t="shared" si="10"/>
        <v>0</v>
      </c>
      <c r="N55" s="634">
        <f t="shared" si="10"/>
        <v>0</v>
      </c>
      <c r="O55" s="634">
        <f t="shared" si="10"/>
        <v>0</v>
      </c>
      <c r="P55" s="634">
        <f t="shared" si="10"/>
        <v>0</v>
      </c>
      <c r="Q55" s="634">
        <f t="shared" si="10"/>
        <v>0</v>
      </c>
      <c r="R55" s="634">
        <f t="shared" si="10"/>
        <v>0</v>
      </c>
      <c r="S55" s="634">
        <f t="shared" si="10"/>
        <v>2.2999999999999998</v>
      </c>
      <c r="T55" s="634">
        <f t="shared" si="10"/>
        <v>0</v>
      </c>
      <c r="U55" s="634">
        <f t="shared" si="10"/>
        <v>0</v>
      </c>
      <c r="V55" s="634">
        <f t="shared" si="10"/>
        <v>0</v>
      </c>
      <c r="W55" s="634">
        <f t="shared" si="10"/>
        <v>0</v>
      </c>
      <c r="X55" s="634">
        <f t="shared" si="10"/>
        <v>0</v>
      </c>
      <c r="Y55" s="634">
        <f t="shared" si="10"/>
        <v>0</v>
      </c>
      <c r="Z55" s="634">
        <f t="shared" si="10"/>
        <v>0</v>
      </c>
      <c r="AA55" s="633">
        <f>+AA9+AA19+AA20</f>
        <v>22589.699999999997</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６年  ６月  ３０日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千葉県市川市新井３丁目６番１０号</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株式会社内山アドバンス 代表取締役社長　柳内 光子</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０４７－３９８－８８０１</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株式会社内山アドバンス　横浜工場</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2007</v>
      </c>
      <c r="Q25" s="1086"/>
      <c r="R25" s="1086"/>
      <c r="S25" s="1086"/>
      <c r="T25" s="1086"/>
      <c r="U25" s="1087"/>
    </row>
    <row r="26" spans="1:22" ht="26.25" customHeight="1" x14ac:dyDescent="0.15">
      <c r="C26" s="1099" t="s">
        <v>11</v>
      </c>
      <c r="D26" s="1100"/>
      <c r="E26" s="1101"/>
      <c r="F26" s="1118" t="str">
        <f>+表紙!F50</f>
        <v>神奈川県横浜市港北区樽町２－６－３０</v>
      </c>
      <c r="G26" s="1119"/>
      <c r="H26" s="1119"/>
      <c r="I26" s="1119"/>
      <c r="J26" s="1119"/>
      <c r="K26" s="1119"/>
      <c r="L26" s="1119"/>
      <c r="M26" s="1119"/>
      <c r="N26" s="454" t="s">
        <v>172</v>
      </c>
      <c r="O26" s="383"/>
      <c r="P26" s="383"/>
      <c r="Q26" s="1113" t="str">
        <f>IF(+表紙!Q50="","",+表紙!Q50)</f>
        <v>045-543-5711</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Ｅ21－窯業・土石製品製造業</v>
      </c>
      <c r="G30" s="1089"/>
      <c r="H30" s="1089"/>
      <c r="I30" s="1089"/>
      <c r="J30" s="1089"/>
      <c r="K30" s="1089"/>
      <c r="L30" s="282" t="s">
        <v>48</v>
      </c>
      <c r="M30" s="282"/>
      <c r="N30" s="1090" t="str">
        <f>IF(COUNTA(表紙!N54)=1,+表紙!N54,"")</f>
        <v>生コンクリート製造業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f>IF(+表紙!N55="","",+表紙!N55)</f>
        <v>897</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9</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3</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11589.699999999999</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戻りコンクリート発生制御する為、事前に生コンクリートの納入打合せをするが、工場が思うほど現場は分かっていないようで、戻りコンクリートが減少していないのが現状です。</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1</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11000</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戻りコンクリート発生制御する為、事前に生コンクリートの納入打合せをするが、工場が思うほど現場は分かっていないようで、戻りコンクリートが減少していないのが現状です。</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戻りコンクリートを回収装置で処理し、処理できない戻りコンクリートは硬化後に破砕しガラス・コンクリート・陶磁器くずとして排出します。</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同上</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戻りコンクリートは処理後に細骨材・粗骨材・スラッジ水に分離し、スラッジ水は脱水処理後にミキサー車のドラム内洗浄に使用し、一部上澄水として使用している。</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特に変更使用することが無いので同上。</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f>+表紙!K158</f>
        <v>8689.5</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戻りコンクリートは処理後に細骨材・粗骨材・スラッジ水に分離し、スラッジ水は脱水装置にて脱水しケーキを産業廃棄物として排出します。</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8250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同上</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該当無し</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該当無し</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2900.2000000000003</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2896.5</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2750</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2750</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D7" sqref="D7:H7"/>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11000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v>2750</v>
      </c>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v>11000</v>
      </c>
      <c r="P18" s="882"/>
      <c r="Q18" s="882"/>
      <c r="R18" s="882"/>
      <c r="S18" s="67" t="s">
        <v>14</v>
      </c>
      <c r="T18"/>
      <c r="U18" s="349"/>
      <c r="V18"/>
      <c r="W18" s="233"/>
      <c r="X18" s="831">
        <f>+ROUND(AG9,1)+ROUND(AG12,1)+ROUND(AG15,1)+AG18</f>
        <v>2750</v>
      </c>
      <c r="Y18" s="832"/>
      <c r="Z18" s="832"/>
      <c r="AA18" s="67" t="s">
        <v>4</v>
      </c>
      <c r="AB18" s="232"/>
      <c r="AC18" s="232"/>
      <c r="AD18" s="845"/>
      <c r="AG18" s="847">
        <f>+ROUND(AN18,1)+ROUND(AN21,1)</f>
        <v>2750</v>
      </c>
      <c r="AH18" s="848"/>
      <c r="AI18" s="848"/>
      <c r="AJ18" s="848"/>
      <c r="AK18" s="59" t="s">
        <v>13</v>
      </c>
      <c r="AL18" s="70"/>
      <c r="AN18" s="423">
        <f>+ROUND(AT16,1)+ROUND(AT17,1)+ROUND(AT18,1)</f>
        <v>2750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8250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11586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2750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8689.5</v>
      </c>
      <c r="G27" s="837"/>
      <c r="H27" s="234" t="s">
        <v>198</v>
      </c>
      <c r="L27" s="845"/>
      <c r="O27" s="847">
        <f>+Q30+ROUND(Q33,1)</f>
        <v>0</v>
      </c>
      <c r="P27" s="881"/>
      <c r="Q27" s="881"/>
      <c r="R27" s="881"/>
      <c r="S27" s="59" t="s">
        <v>38</v>
      </c>
      <c r="T27" s="80"/>
      <c r="U27" s="80"/>
      <c r="X27" s="78" t="s">
        <v>39</v>
      </c>
      <c r="Y27" s="81"/>
      <c r="AG27" s="68"/>
      <c r="AH27" s="68"/>
      <c r="AI27" s="68"/>
      <c r="AJ27" s="68"/>
      <c r="AK27" s="831">
        <f>+AG18+O27</f>
        <v>2750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2896.5</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2896.5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election activeCell="F30" sqref="F30:G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1.4</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株式会社内山アドバンス　横浜工場</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2024-09-09T04:02:18Z</dcterms:modified>
</cp:coreProperties>
</file>