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0465" yWindow="3495" windowWidth="15780" windowHeight="108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H45" i="94" l="1"/>
  <c r="N45" i="94"/>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H29" i="78"/>
  <c r="AS32" i="78"/>
  <c r="L54"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<sst xmlns="http://schemas.openxmlformats.org/spreadsheetml/2006/main" count="3275" uniqueCount="460">
  <si>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</si>
  <si>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</si>
  <si>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</si>
  <si>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</si>
  <si>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</si>
  <si>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</si>
  <si>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</si>
  <si>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</si>
  <si>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</si>
  <si>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</si>
  <si>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</si>
  <si>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</si>
  <si>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</si>
  <si>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</si>
  <si>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</si>
  <si>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</si>
  <si>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</si>
  <si>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</si>
  <si>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</si>
  <si>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</si>
  <si>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</si>
  <si>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</si>
  <si>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</si>
  <si>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</si>
  <si>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</si>
  <si>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</si>
  <si>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</si>
  <si>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</si>
  <si>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</si>
  <si>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</si>
  <si>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</si>
  <si>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</si>
  <si>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</si>
  <si>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</si>
  <si>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</si>
  <si>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</si>
  <si>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</si>
  <si>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</si>
  <si>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</si>
  <si>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</si>
  <si>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</si>
  <si>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</si>
  <si>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</si>
  <si>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</si>
  <si>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</si>
  <si>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</si>
  <si>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</si>
  <si>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</si>
  <si>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</si>
  <si>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</si>
  <si>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</si>
  <si>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</si>
  <si>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</si>
  <si>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</si>
  <si>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</si>
  <si>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</si>
  <si>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</si>
  <si>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</si>
  <si>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</si>
  <si>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</si>
  <si>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</si>
  <si>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</si>
  <si>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</si>
  <si>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</si>
  <si>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</si>
  <si>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</si>
  <si>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</si>
  <si>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</si>
  <si>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</si>
  <si>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</si>
  <si>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</si>
  <si>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</si>
  <si>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</si>
  <si>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</si>
  <si>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</si>
  <si>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</si>
  <si>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</si>
  <si>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</si>
  <si>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</si>
  <si>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</si>
  <si>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</si>
  <si>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</si>
  <si>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</si>
  <si>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</si>
  <si>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</si>
  <si>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</si>
  <si>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</si>
  <si>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</si>
  <si>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</si>
  <si>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</si>
  <si>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</si>
  <si>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</si>
  <si>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</si>
  <si>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</si>
  <si>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</si>
  <si>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</si>
  <si>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</si>
  <si>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</si>
  <si>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</si>
  <si>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</si>
  <si>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</si>
  <si>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</si>
  <si>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</si>
  <si>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</si>
  <si>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</si>
  <si>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</si>
  <si>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</si>
  <si>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</si>
  <si>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</si>
  <si>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</si>
  <si>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</si>
  <si>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</si>
  <si>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</si>
  <si>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</si>
  <si>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</si>
  <si>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</si>
  <si>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</si>
  <si>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</si>
  <si>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</si>
  <si>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</si>
  <si>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</si>
  <si>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</si>
  <si>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</si>
  <si>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</si>
  <si>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</si>
  <si>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</si>
  <si>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</si>
  <si>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</si>
  <si>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</si>
  <si>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</si>
  <si>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</si>
  <si>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</si>
  <si>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</si>
  <si>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</si>
  <si>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</si>
  <si>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</si>
  <si>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</si>
  <si>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</si>
  <si>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</si>
  <si>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</si>
  <si>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</si>
  <si>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</si>
  <si>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</si>
  <si>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</si>
  <si>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</si>
  <si>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</si>
  <si>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</si>
  <si>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</si>
  <si>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</si>
  <si>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</si>
  <si>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</si>
  <si>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</si>
  <si>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</si>
  <si>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</si>
  <si>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</si>
  <si>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</si>
  <si>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</si>
  <si>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</si>
  <si>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</si>
  <si>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</si>
  <si>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</si>
  <si>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</si>
  <si>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</si>
  <si>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</si>
  <si>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</si>
  <si>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</si>
  <si>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</si>
  <si>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</si>
  <si>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</si>
  <si>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</si>
  <si>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</si>
  <si>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</si>
  <si>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</si>
  <si>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</si>
  <si>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</si>
  <si>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</si>
  <si>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</si>
  <si>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</si>
  <si>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</si>
  <si>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</si>
  <si>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</si>
  <si>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</si>
  <si>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</si>
  <si>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</si>
  <si>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</si>
  <si>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</si>
  <si>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</si>
  <si>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</si>
  <si>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</si>
  <si>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</si>
  <si>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</si>
  <si>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</si>
  <si>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</si>
  <si>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</si>
  <si>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</si>
  <si>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</si>
  <si>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</si>
  <si>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</si>
  <si>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</si>
  <si>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</si>
  <si>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</si>
  <si>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</si>
  <si>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</si>
  <si>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</si>
  <si>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</si>
  <si>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</si>
  <si>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</si>
  <si>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</si>
  <si>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</si>
  <si>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</si>
  <si>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</si>
  <si>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</si>
  <si>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</si>
  <si>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</si>
  <si>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</si>
  <si>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</si>
  <si>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</si>
  <si>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</si>
  <si>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</si>
  <si>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</si>
  <si>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</si>
  <si>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</si>
  <si>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</si>
  <si>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</si>
  <si>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</si>
  <si>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</si>
  <si>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</si>
  <si>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</si>
  <si>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</si>
  <si>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</si>
  <si>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</si>
  <si>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</si>
  <si>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</si>
  <si>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</si>
  <si>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</si>
  <si>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</si>
  <si>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</si>
  <si>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</si>
  <si>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</si>
  <si>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</si>
  <si>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</si>
  <si>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</si>
  <si>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</si>
  <si>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</si>
  <si>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</si>
  <si>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</si>
  <si>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</si>
  <si>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</si>
  <si>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</si>
  <si>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</si>
  <si>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</si>
  <si>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</si>
  <si>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</si>
  <si>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</si>
  <si>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</si>
  <si>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</si>
  <si>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</si>
  <si>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</si>
  <si>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</si>
  <si>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</si>
  <si>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</si>
  <si>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</si>
  <si>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</si>
  <si>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</si>
  <si>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</si>
  <si>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</si>
  <si>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</si>
  <si>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</si>
  <si>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</si>
  <si>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</si>
  <si>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</si>
  <si>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</si>
  <si>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</si>
  <si>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</si>
  <si>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</si>
  <si>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</si>
  <si>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</si>
  <si>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</si>
  <si>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</si>
  <si>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</si>
  <si>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</si>
  <si>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</si>
  <si>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</si>
  <si>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</si>
  <si>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</si>
  <si>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</si>
  <si>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</si>
  <si>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</si>
  <si>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</si>
  <si>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</si>
  <si>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</si>
  <si>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</si>
  <si>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</si>
  <si>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</si>
  <si>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</si>
  <si>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</si>
  <si>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</si>
  <si>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</si>
  <si>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</si>
  <si>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</si>
  <si>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</si>
  <si>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</si>
  <si>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</si>
  <si>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</si>
  <si>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</si>
  <si>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</si>
  <si>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</si>
  <si>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</si>
  <si>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</si>
  <si>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</si>
  <si>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</si>
  <si>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</si>
  <si>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</si>
  <si>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</si>
  <si>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</si>
  <si>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</si>
  <si>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</si>
  <si>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</si>
  <si>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</si>
  <si>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</si>
  <si>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</si>
  <si>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</si>
  <si>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</si>
  <si>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</si>
  <si>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</si>
  <si>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</si>
  <si>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</si>
  <si>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</si>
  <si>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</si>
  <si>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</si>
  <si>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</si>
  <si>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</si>
  <si>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</si>
  <si>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</si>
  <si>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</si>
  <si>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</si>
  <si>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</si>
  <si>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</si>
  <si>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</si>
  <si>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</si>
  <si>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</si>
  <si>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</si>
  <si>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</si>
  <si>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</si>
  <si>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</si>
  <si>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</si>
  <si>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</si>
  <si>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</si>
  <si>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</si>
  <si>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</si>
  <si>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</si>
  <si>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</si>
  <si>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</si>
  <si>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</si>
  <si>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</si>
  <si>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</si>
  <si>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</si>
  <si>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</si>
  <si>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</si>
  <si>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</si>
  <si>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</si>
  <si>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</si>
  <si>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</si>
  <si>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</si>
  <si>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</si>
  <si>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</si>
  <si>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</si>
  <si>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</si>
  <si>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</si>
  <si>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</si>
  <si>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</si>
  <si>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</si>
  <si>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</si>
  <si>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</si>
  <si>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</si>
  <si>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</si>
  <si>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</si>
  <si>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</si>
  <si>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</si>
  <si>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</si>
  <si>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</si>
  <si>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</si>
  <si>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</si>
  <si>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</si>
  <si>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</si>
  <si>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</si>
  <si>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</si>
  <si>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</si>
  <si>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</si>
  <si>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</si>
  <si>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</si>
  <si>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</si>
  <si>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</si>
  <si>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</si>
  <si>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</si>
  <si>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</si>
  <si>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</si>
  <si>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</si>
  <si>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</si>
  <si>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</si>
  <si>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</si>
  <si>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</si>
  <si>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</si>
  <si>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</si>
  <si>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</si>
  <si>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</si>
  <si>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</si>
  <si>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</si>
  <si>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</si>
  <si>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</si>
  <si>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</si>
  <si>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</si>
  <si>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</si>
  <si>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</si>
  <si>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</si>
  <si>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</si>
  <si>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</si>
  <si>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</si>
  <si>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</si>
  <si>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</si>
  <si>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</si>
  <si>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</si>
  <si>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</si>
  <si>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</si>
  <si>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</si>
  <si>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</si>
  <si>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</si>
  <si>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</si>
  <si>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</si>
  <si>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</si>
  <si>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</si>
  <si>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</si>
  <si>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</si>
  <si>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</si>
  <si>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</si>
  <si>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</si>
  <si>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</si>
  <si>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</si>
  <si>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</si>
  <si>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</si>
  <si>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</si>
  <si>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</si>
  <si>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</si>
  <si>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</si>
  <si>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</si>
  <si>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</si>
  <si>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</si>
  <si>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</si>
  <si>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</si>
  <si>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</si>
  <si>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</si>
  <si>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</si>
  <si>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045-511-1780</t>
    <phoneticPr fontId="3"/>
  </si>
  <si>
    <t>横浜市鶴見区末広町１－１</t>
    <phoneticPr fontId="3"/>
  </si>
  <si>
    <t>AGC株式会社AGC横浜テクニカルセンター　　　常務執行役員センター長　峯伸也</t>
    <phoneticPr fontId="3"/>
  </si>
  <si>
    <t>横浜市長</t>
    <phoneticPr fontId="3"/>
  </si>
  <si>
    <t>Ｅ21－窯業・土石製品製造業</t>
    <phoneticPr fontId="3"/>
  </si>
  <si>
    <t>ガラス・土石製品</t>
    <phoneticPr fontId="3"/>
  </si>
  <si>
    <t>AGC横浜テクニカルセンター</t>
    <phoneticPr fontId="3"/>
  </si>
  <si>
    <t>令和  6 年  6 月  20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</si>
</sst>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86704" y="2183202"/>
          <a:ext cx="604688" cy="635359"/>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5925" y="2178050"/>
          <a:ext cx="609600" cy="6413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5925" y="2190750"/>
          <a:ext cx="609600" cy="63500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5925" y="2209800"/>
          <a:ext cx="60960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5925" y="2178050"/>
          <a:ext cx="609600" cy="6413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5925" y="2178050"/>
          <a:ext cx="609600" cy="6413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5925" y="2171700"/>
          <a:ext cx="60960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7"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455</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454</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452</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458</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2021</v>
      </c>
      <c r="N48" s="573"/>
      <c r="O48" s="574"/>
    </row>
    <row r="49" spans="3:21" ht="18" customHeight="1" x14ac:dyDescent="0.15">
      <c r="C49" s="523" t="s">
        <v>11</v>
      </c>
      <c r="D49" s="555"/>
      <c r="E49" s="556"/>
      <c r="F49" s="542" t="s">
        <v>453</v>
      </c>
      <c r="G49" s="543"/>
      <c r="H49" s="543"/>
      <c r="I49" s="543"/>
      <c r="J49" s="543"/>
      <c r="K49" s="543"/>
      <c r="L49" s="471" t="s">
        <v>172</v>
      </c>
      <c r="M49" s="474"/>
      <c r="N49" s="575" t="s">
        <v>452</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v>5970</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1756</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36396.400000000001</v>
      </c>
      <c r="I63" s="293" t="s">
        <v>4</v>
      </c>
      <c r="J63" s="594" t="s">
        <v>324</v>
      </c>
      <c r="K63" s="595"/>
      <c r="L63" s="596"/>
      <c r="M63" s="592">
        <f>+別紙!AA14</f>
        <v>2376.7999999999997</v>
      </c>
      <c r="N63" s="593"/>
      <c r="O63" s="487" t="s">
        <v>4</v>
      </c>
      <c r="P63" s="177"/>
      <c r="Q63" s="140"/>
      <c r="R63" s="140"/>
      <c r="S63" s="140"/>
      <c r="T63" s="140"/>
      <c r="U63" s="140"/>
    </row>
    <row r="64" spans="3:21" ht="24.75" customHeight="1" x14ac:dyDescent="0.15">
      <c r="C64" s="591"/>
      <c r="D64" s="579" t="s">
        <v>301</v>
      </c>
      <c r="E64" s="580"/>
      <c r="F64" s="580"/>
      <c r="G64" s="581"/>
      <c r="H64" s="462">
        <f>+別紙!AA10</f>
        <v>34019.599999999999</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2338.1</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X12" zoomScale="106" zoomScaleNormal="106" workbookViewId="0">
      <selection activeCell="D26" sqref="D26:F2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AGC横浜テクニカルセンター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0.5</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2.1</v>
      </c>
      <c r="E24" s="655"/>
      <c r="F24" s="655"/>
      <c r="G24" s="212" t="s">
        <v>198</v>
      </c>
      <c r="H24" s="644">
        <f>+F12</f>
        <v>0.5</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0.5</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0.5</v>
      </c>
      <c r="Q27" s="704"/>
      <c r="R27" s="704"/>
      <c r="S27" s="704"/>
      <c r="T27" s="54" t="s">
        <v>38</v>
      </c>
      <c r="U27" s="74"/>
      <c r="V27" s="74"/>
      <c r="Y27" s="72" t="s">
        <v>39</v>
      </c>
      <c r="Z27" s="75"/>
      <c r="AH27" s="63"/>
      <c r="AI27" s="63"/>
      <c r="AJ27" s="63"/>
      <c r="AK27" s="63"/>
      <c r="AL27" s="674">
        <f>+AH18+P27</f>
        <v>0.5</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2.1</v>
      </c>
      <c r="E29" s="655"/>
      <c r="F29" s="655"/>
      <c r="G29" s="212" t="s">
        <v>198</v>
      </c>
      <c r="H29" s="644">
        <f>+AL27</f>
        <v>0.5</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2.1</v>
      </c>
      <c r="E31" s="655"/>
      <c r="F31" s="655"/>
      <c r="G31" s="212" t="s">
        <v>198</v>
      </c>
      <c r="H31" s="644">
        <f>+AS24</f>
        <v>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D29" sqref="D29:F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12818.5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34352.300000000003</v>
      </c>
      <c r="E24" s="655"/>
      <c r="F24" s="655"/>
      <c r="G24" s="212" t="s">
        <v>198</v>
      </c>
      <c r="H24" s="644">
        <f>+F12</f>
        <v>12818.5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12809.5</v>
      </c>
      <c r="AT24" s="675"/>
      <c r="AU24" s="675"/>
      <c r="AV24" s="62" t="s">
        <v>13</v>
      </c>
      <c r="AW24" s="503"/>
    </row>
    <row r="25" spans="2:49" ht="27" customHeight="1" thickBot="1" x14ac:dyDescent="0.2">
      <c r="B25" s="631" t="s">
        <v>201</v>
      </c>
      <c r="C25" s="632"/>
      <c r="D25" s="655">
        <v>34019.599999999999</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12818.5</v>
      </c>
      <c r="Q27" s="704"/>
      <c r="R27" s="704"/>
      <c r="S27" s="704"/>
      <c r="T27" s="54" t="s">
        <v>38</v>
      </c>
      <c r="U27" s="74"/>
      <c r="V27" s="74"/>
      <c r="Y27" s="72" t="s">
        <v>39</v>
      </c>
      <c r="Z27" s="75"/>
      <c r="AH27" s="63"/>
      <c r="AI27" s="63"/>
      <c r="AJ27" s="63"/>
      <c r="AK27" s="63"/>
      <c r="AL27" s="674">
        <f>+AH18+P27</f>
        <v>12818.5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12809.5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332.7</v>
      </c>
      <c r="E29" s="655"/>
      <c r="F29" s="655"/>
      <c r="G29" s="212" t="s">
        <v>198</v>
      </c>
      <c r="H29" s="644">
        <f>+AL27</f>
        <v>12818.5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12809.5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332.7</v>
      </c>
      <c r="E31" s="655"/>
      <c r="F31" s="655"/>
      <c r="G31" s="212" t="s">
        <v>198</v>
      </c>
      <c r="H31" s="644">
        <f>+AS24</f>
        <v>12809.5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9</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D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29.1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23.5</v>
      </c>
      <c r="E24" s="655"/>
      <c r="F24" s="655"/>
      <c r="G24" s="212" t="s">
        <v>198</v>
      </c>
      <c r="H24" s="644">
        <f>+F12</f>
        <v>29.1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29.1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29.1</v>
      </c>
      <c r="Q27" s="704"/>
      <c r="R27" s="704"/>
      <c r="S27" s="704"/>
      <c r="T27" s="54" t="s">
        <v>38</v>
      </c>
      <c r="U27" s="74"/>
      <c r="V27" s="74"/>
      <c r="Y27" s="72" t="s">
        <v>39</v>
      </c>
      <c r="Z27" s="75"/>
      <c r="AH27" s="63"/>
      <c r="AI27" s="63"/>
      <c r="AJ27" s="63"/>
      <c r="AK27" s="63"/>
      <c r="AL27" s="674">
        <f>+AH18+P27</f>
        <v>29.1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29.1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23.5</v>
      </c>
      <c r="E29" s="655"/>
      <c r="F29" s="655"/>
      <c r="G29" s="212" t="s">
        <v>198</v>
      </c>
      <c r="H29" s="644">
        <f>+AL27</f>
        <v>29.1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29.1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23.5</v>
      </c>
      <c r="E31" s="655"/>
      <c r="F31" s="655"/>
      <c r="G31" s="212" t="s">
        <v>198</v>
      </c>
      <c r="H31" s="644">
        <f>+AS24</f>
        <v>29.1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E16"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169.6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181</v>
      </c>
      <c r="E24" s="655"/>
      <c r="F24" s="655"/>
      <c r="G24" s="212" t="s">
        <v>198</v>
      </c>
      <c r="H24" s="644">
        <f>+F12</f>
        <v>169.6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169.6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169.6</v>
      </c>
      <c r="Q27" s="704"/>
      <c r="R27" s="704"/>
      <c r="S27" s="704"/>
      <c r="T27" s="54" t="s">
        <v>38</v>
      </c>
      <c r="U27" s="74"/>
      <c r="V27" s="74"/>
      <c r="Y27" s="72" t="s">
        <v>39</v>
      </c>
      <c r="Z27" s="75"/>
      <c r="AH27" s="63"/>
      <c r="AI27" s="63"/>
      <c r="AJ27" s="63"/>
      <c r="AK27" s="63"/>
      <c r="AL27" s="674">
        <f>+AH18+P27</f>
        <v>169.6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169.6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181</v>
      </c>
      <c r="E29" s="655"/>
      <c r="F29" s="655"/>
      <c r="G29" s="212" t="s">
        <v>198</v>
      </c>
      <c r="H29" s="644">
        <f>+AL27</f>
        <v>169.6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169.6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181</v>
      </c>
      <c r="E31" s="655"/>
      <c r="F31" s="655"/>
      <c r="G31" s="212" t="s">
        <v>198</v>
      </c>
      <c r="H31" s="644">
        <f>+AS24</f>
        <v>169.6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D14"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876.6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1128.8</v>
      </c>
      <c r="E24" s="655"/>
      <c r="F24" s="655"/>
      <c r="G24" s="212" t="s">
        <v>198</v>
      </c>
      <c r="H24" s="644">
        <f>+F12</f>
        <v>876.6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876.6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876.6</v>
      </c>
      <c r="Q27" s="704"/>
      <c r="R27" s="704"/>
      <c r="S27" s="704"/>
      <c r="T27" s="54" t="s">
        <v>38</v>
      </c>
      <c r="U27" s="74"/>
      <c r="V27" s="74"/>
      <c r="Y27" s="72" t="s">
        <v>39</v>
      </c>
      <c r="Z27" s="75"/>
      <c r="AH27" s="63"/>
      <c r="AI27" s="63"/>
      <c r="AJ27" s="63"/>
      <c r="AK27" s="63"/>
      <c r="AL27" s="674">
        <f>+AH18+P27</f>
        <v>876.6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876.6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1128.8</v>
      </c>
      <c r="E29" s="655"/>
      <c r="F29" s="655"/>
      <c r="G29" s="212" t="s">
        <v>198</v>
      </c>
      <c r="H29" s="644">
        <f>+AL27</f>
        <v>876.6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876.6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1128.8</v>
      </c>
      <c r="E31" s="655"/>
      <c r="F31" s="655"/>
      <c r="G31" s="212" t="s">
        <v>198</v>
      </c>
      <c r="H31" s="644">
        <f>+AS24</f>
        <v>876.6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0" zoomScaleNormal="100" workbookViewId="0">
      <selection activeCell="B31" sqref="B31:C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131.1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129.30000000000001</v>
      </c>
      <c r="E24" s="655"/>
      <c r="F24" s="655"/>
      <c r="G24" s="212" t="s">
        <v>198</v>
      </c>
      <c r="H24" s="644">
        <f>+F12</f>
        <v>131.1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131.1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131.1</v>
      </c>
      <c r="Q27" s="704"/>
      <c r="R27" s="704"/>
      <c r="S27" s="704"/>
      <c r="T27" s="54" t="s">
        <v>38</v>
      </c>
      <c r="U27" s="74"/>
      <c r="V27" s="74"/>
      <c r="Y27" s="72" t="s">
        <v>39</v>
      </c>
      <c r="Z27" s="75"/>
      <c r="AH27" s="63"/>
      <c r="AI27" s="63"/>
      <c r="AJ27" s="63"/>
      <c r="AK27" s="63"/>
      <c r="AL27" s="674">
        <f>+AH18+P27</f>
        <v>131.1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131.1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129.30000000000001</v>
      </c>
      <c r="E29" s="655"/>
      <c r="F29" s="655"/>
      <c r="G29" s="212" t="s">
        <v>198</v>
      </c>
      <c r="H29" s="644">
        <f>+AL27</f>
        <v>131.1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131.1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90.6</v>
      </c>
      <c r="E31" s="655"/>
      <c r="F31" s="655"/>
      <c r="G31" s="212" t="s">
        <v>198</v>
      </c>
      <c r="H31" s="644">
        <f>+AS24</f>
        <v>131.1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4"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D14"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12.6</v>
      </c>
      <c r="E24" s="655"/>
      <c r="F24" s="655"/>
      <c r="G24" s="212" t="s">
        <v>198</v>
      </c>
      <c r="H24" s="644">
        <f>+F12</f>
        <v>11.8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11.8</v>
      </c>
      <c r="Q27" s="704"/>
      <c r="R27" s="704"/>
      <c r="S27" s="704"/>
      <c r="T27" s="54" t="s">
        <v>38</v>
      </c>
      <c r="U27" s="74"/>
      <c r="V27" s="74"/>
      <c r="Y27" s="72" t="s">
        <v>39</v>
      </c>
      <c r="Z27" s="75"/>
      <c r="AH27" s="63"/>
      <c r="AI27" s="63"/>
      <c r="AJ27" s="63"/>
      <c r="AK27" s="63"/>
      <c r="AL27" s="674">
        <f>+AH18+P27</f>
        <v>11.8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12.6</v>
      </c>
      <c r="E29" s="655"/>
      <c r="F29" s="655"/>
      <c r="G29" s="212" t="s">
        <v>198</v>
      </c>
      <c r="H29" s="644">
        <f>+AL27</f>
        <v>11.8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12.6</v>
      </c>
      <c r="E31" s="655"/>
      <c r="F31" s="655"/>
      <c r="G31" s="212" t="s">
        <v>198</v>
      </c>
      <c r="H31" s="644">
        <f>+AS24</f>
        <v>11.8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D17"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4.4000000000000004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3.7</v>
      </c>
      <c r="E24" s="655"/>
      <c r="F24" s="655"/>
      <c r="G24" s="212" t="s">
        <v>198</v>
      </c>
      <c r="H24" s="644">
        <f>+F12</f>
        <v>4.4000000000000004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4.4000000000000004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4.4000000000000004</v>
      </c>
      <c r="Q27" s="704"/>
      <c r="R27" s="704"/>
      <c r="S27" s="704"/>
      <c r="T27" s="54" t="s">
        <v>38</v>
      </c>
      <c r="U27" s="74"/>
      <c r="V27" s="74"/>
      <c r="Y27" s="72" t="s">
        <v>39</v>
      </c>
      <c r="Z27" s="75"/>
      <c r="AH27" s="63"/>
      <c r="AI27" s="63"/>
      <c r="AJ27" s="63"/>
      <c r="AK27" s="63"/>
      <c r="AL27" s="674">
        <f>+AH18+P27</f>
        <v>4.4000000000000004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4.4000000000000004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3.7</v>
      </c>
      <c r="E29" s="655"/>
      <c r="F29" s="655"/>
      <c r="G29" s="212" t="s">
        <v>198</v>
      </c>
      <c r="H29" s="644">
        <f>+AL27</f>
        <v>4.4000000000000004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4.4000000000000004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3.7</v>
      </c>
      <c r="E31" s="655"/>
      <c r="F31" s="655"/>
      <c r="G31" s="212" t="s">
        <v>198</v>
      </c>
      <c r="H31" s="644">
        <f>+AS24</f>
        <v>4.4000000000000004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D20"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1451.5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516.1</v>
      </c>
      <c r="E24" s="655"/>
      <c r="F24" s="655"/>
      <c r="G24" s="212" t="s">
        <v>198</v>
      </c>
      <c r="H24" s="644">
        <f>+F12</f>
        <v>1451.5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1449.6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1451.5</v>
      </c>
      <c r="Q27" s="704"/>
      <c r="R27" s="704"/>
      <c r="S27" s="704"/>
      <c r="T27" s="54" t="s">
        <v>38</v>
      </c>
      <c r="U27" s="74"/>
      <c r="V27" s="74"/>
      <c r="Y27" s="72" t="s">
        <v>39</v>
      </c>
      <c r="Z27" s="75"/>
      <c r="AH27" s="63"/>
      <c r="AI27" s="63"/>
      <c r="AJ27" s="63"/>
      <c r="AK27" s="63"/>
      <c r="AL27" s="674">
        <f>+AH18+P27</f>
        <v>1451.5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1449.6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516.1</v>
      </c>
      <c r="E29" s="655"/>
      <c r="F29" s="655"/>
      <c r="G29" s="212" t="s">
        <v>198</v>
      </c>
      <c r="H29" s="644">
        <f>+AL27</f>
        <v>1451.5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1449.6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516.1</v>
      </c>
      <c r="E31" s="655"/>
      <c r="F31" s="655"/>
      <c r="G31" s="212" t="s">
        <v>198</v>
      </c>
      <c r="H31" s="644">
        <f>+AS24</f>
        <v>1449.6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1.9</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D18" zoomScaleNormal="100" workbookViewId="0">
      <selection activeCell="X33" sqref="X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17</v>
      </c>
      <c r="E24" s="655"/>
      <c r="F24" s="655"/>
      <c r="G24" s="212" t="s">
        <v>198</v>
      </c>
      <c r="H24" s="644">
        <f>+F12</f>
        <v>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17</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17</v>
      </c>
      <c r="E31" s="655"/>
      <c r="F31" s="655"/>
      <c r="G31" s="212" t="s">
        <v>198</v>
      </c>
      <c r="H31" s="644">
        <f>+AS24</f>
        <v>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AGC横浜テクニカルセンター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30</v>
      </c>
      <c r="E24" s="655"/>
      <c r="F24" s="655"/>
      <c r="G24" s="212" t="s">
        <v>198</v>
      </c>
      <c r="H24" s="644">
        <f>+F12</f>
        <v>49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49</v>
      </c>
      <c r="Q27" s="704"/>
      <c r="R27" s="704"/>
      <c r="S27" s="704"/>
      <c r="T27" s="54" t="s">
        <v>38</v>
      </c>
      <c r="U27" s="74"/>
      <c r="V27" s="74"/>
      <c r="Y27" s="72" t="s">
        <v>39</v>
      </c>
      <c r="Z27" s="75"/>
      <c r="AH27" s="63"/>
      <c r="AI27" s="63"/>
      <c r="AJ27" s="63"/>
      <c r="AK27" s="63"/>
      <c r="AL27" s="674">
        <f>+AH18+P27</f>
        <v>49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v>
      </c>
      <c r="E29" s="655"/>
      <c r="F29" s="655"/>
      <c r="G29" s="212" t="s">
        <v>198</v>
      </c>
      <c r="H29" s="644">
        <f>+AL27</f>
        <v>49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30</v>
      </c>
      <c r="E31" s="655"/>
      <c r="F31" s="655"/>
      <c r="G31" s="212" t="s">
        <v>198</v>
      </c>
      <c r="H31" s="644">
        <f>+AS24</f>
        <v>49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5" zoomScaleNormal="85" workbookViewId="0">
      <pane xSplit="6" ySplit="9" topLeftCell="G16" activePane="bottomRight" state="frozen"/>
      <selection pane="topRight" activeCell="G1" sqref="G1"/>
      <selection pane="bottomLeft" activeCell="A10" sqref="A10"/>
      <selection pane="bottomRight" activeCell="H19" sqref="H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AGC横浜テクニカルセンター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2.1</v>
      </c>
      <c r="H9" s="393">
        <f>IF(OR(ｲ.汚泥!D24&gt;0,ｲ.汚泥!D24&lt;0),ｲ.汚泥!D24,IF(H$19&gt;0,"0",0))</f>
        <v>34352.300000000003</v>
      </c>
      <c r="I9" s="393">
        <f>IF(OR(ｳ.廃油!D24&gt;0,ｳ.廃油!D24&lt;0),ｳ.廃油!D24,IF(I$19&gt;0,"0",0))</f>
        <v>23.5</v>
      </c>
      <c r="J9" s="393">
        <f>IF(OR(ｴ.廃酸!$D24&gt;0,ｴ.廃酸!$D24&lt;0),ｴ.廃酸!D24,IF(J$19&gt;0,"0",0))</f>
        <v>181</v>
      </c>
      <c r="K9" s="393">
        <f>IF(OR(ｵ.廃ｱﾙｶﾘ!$D24&gt;0,ｵ.廃ｱﾙｶﾘ!$D24&lt;0),ｵ.廃ｱﾙｶﾘ!D24,IF(K$19&gt;0,"0",0))</f>
        <v>1128.8</v>
      </c>
      <c r="L9" s="393">
        <f>IF(OR(ｶ.廃ﾌﾟﾗ類!D24&gt;0,ｶ.廃ﾌﾟﾗ類!D24&lt;0),ｶ.廃ﾌﾟﾗ類!D24,IF(L$19&gt;0,"0",0))</f>
        <v>129.30000000000001</v>
      </c>
      <c r="M9" s="393">
        <f>IF(OR(ｷ.紙くず!D24&gt;0,ｷ.紙くず!D24&lt;0),ｷ.紙くず!D24,IF(M$19&gt;0,"0",0))</f>
        <v>0</v>
      </c>
      <c r="N9" s="393">
        <f>IF(OR(ｸ.木くず!D24&gt;0,ｸ.木くず!D24&lt;0),ｸ.木くず!D24,IF(N$19&gt;0,"0",0))</f>
        <v>12.6</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3.7</v>
      </c>
      <c r="T9" s="393">
        <f>IF(OR(ｾ.ｶﾞﾗｽ･ｺﾝｸﾘ･陶磁器くず!D24&gt;0,ｾ.ｶﾞﾗｽ･ｺﾝｸﾘ･陶磁器くず!D24&lt;0),ｾ.ｶﾞﾗｽ･ｺﾝｸﾘ･陶磁器くず!D24,IF(T$19&gt;0,"0",0))</f>
        <v>516.1</v>
      </c>
      <c r="U9" s="393">
        <f>IF(OR(ｿ.鉱さい!D24&gt;0,ｿ.鉱さい!D24&lt;0),ｿ.鉱さい!D24,IF(U$19&gt;0,"0",0))</f>
        <v>0</v>
      </c>
      <c r="V9" s="393">
        <f>IF(OR(ﾀ.がれき類!D24&gt;0,ﾀ.がれき類!D24&lt;0),ﾀ.がれき類!D24,IF(V$19&gt;0,"0",0))</f>
        <v>17</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30</v>
      </c>
      <c r="AA9" s="395">
        <f>IF(SUM(G9:Z9)&gt;0,SUM(G9:Z9),IF(AA$19&gt;0,"0",0))</f>
        <v>36396.400000000001</v>
      </c>
    </row>
    <row r="10" spans="2:27" ht="24" customHeight="1" x14ac:dyDescent="0.15">
      <c r="B10" s="184" t="s">
        <v>352</v>
      </c>
      <c r="C10" s="757" t="s">
        <v>320</v>
      </c>
      <c r="D10" s="757"/>
      <c r="E10" s="757"/>
      <c r="F10" s="758"/>
      <c r="G10" s="396" t="str">
        <f>IF(OR(ｱ.燃え殻!D25&gt;0,ｱ.燃え殻!D25&lt;0),ｱ.燃え殻!D25,IF(G$19&gt;0,"0",0))</f>
        <v>0</v>
      </c>
      <c r="H10" s="396">
        <f>IF(OR(ｲ.汚泥!D25&gt;0,ｲ.汚泥!D25&lt;0),ｲ.汚泥!D25,IF(H$19&gt;0,"0",0))</f>
        <v>34019.599999999999</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f t="shared" ref="AA10:AA18" si="0">IF(SUM(G10:Z10)&gt;0,SUM(G10:Z10),IF(AA$19&gt;0,"0",0))</f>
        <v>34019.599999999999</v>
      </c>
    </row>
    <row r="11" spans="2:27" ht="24" customHeight="1" x14ac:dyDescent="0.15">
      <c r="B11" s="184" t="s">
        <v>353</v>
      </c>
      <c r="C11" s="759" t="s">
        <v>321</v>
      </c>
      <c r="D11" s="759"/>
      <c r="E11" s="759"/>
      <c r="F11" s="760"/>
      <c r="G11" s="399" t="str">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t="str">
        <f>IF(OR(ｱ.燃え殻!D27&gt;0,ｱ.燃え殻!D27&lt;0),ｱ.燃え殻!D27,IF(G$19&gt;0,"0",0))</f>
        <v>0</v>
      </c>
      <c r="H12" s="399" t="str">
        <f>IF(OR(ｲ.汚泥!D27&gt;0,ｲ.汚泥!D27&lt;0),ｲ.汚泥!D27,IF(H$19&gt;0,"0",0))</f>
        <v>0</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t="str">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2.1</v>
      </c>
      <c r="H14" s="399">
        <f>IF(OR(ｲ.汚泥!D29&gt;0,ｲ.汚泥!D29&lt;0),ｲ.汚泥!D29,IF(H$19&gt;0,"0",0))</f>
        <v>332.7</v>
      </c>
      <c r="I14" s="399">
        <f>IF(OR(ｳ.廃油!D29&gt;0,ｳ.廃油!D29&lt;0),ｳ.廃油!D29,IF(I$19&gt;0,"0",0))</f>
        <v>23.5</v>
      </c>
      <c r="J14" s="399">
        <f>IF(OR(ｴ.廃酸!$D29&gt;0,ｴ.廃酸!$D29&lt;0),ｴ.廃酸!D29,IF(J$19&gt;0,"0",0))</f>
        <v>181</v>
      </c>
      <c r="K14" s="399">
        <f>IF(OR(ｵ.廃ｱﾙｶﾘ!$D29&gt;0,ｵ.廃ｱﾙｶﾘ!$D29&lt;0),ｵ.廃ｱﾙｶﾘ!D29,IF(K$19&gt;0,"0",0))</f>
        <v>1128.8</v>
      </c>
      <c r="L14" s="399">
        <f>IF(OR(ｶ.廃ﾌﾟﾗ類!D29&gt;0,ｶ.廃ﾌﾟﾗ類!D29&lt;0),ｶ.廃ﾌﾟﾗ類!D29,IF(L$19&gt;0,"0",0))</f>
        <v>129.30000000000001</v>
      </c>
      <c r="M14" s="399">
        <f>IF(OR(ｷ.紙くず!D29&gt;0,ｷ.紙くず!D29&lt;0),ｷ.紙くず!D29,IF(M$19&gt;0,"0",0))</f>
        <v>0</v>
      </c>
      <c r="N14" s="399">
        <f>IF(OR(ｸ.木くず!D29&gt;0,ｸ.木くず!D29&lt;0),ｸ.木くず!D29,IF(N$19&gt;0,"0",0))</f>
        <v>12.6</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3.7</v>
      </c>
      <c r="T14" s="399">
        <f>IF(OR(ｾ.ｶﾞﾗｽ･ｺﾝｸﾘ･陶磁器くず!D29&gt;0,ｾ.ｶﾞﾗｽ･ｺﾝｸﾘ･陶磁器くず!D29&lt;0),ｾ.ｶﾞﾗｽ･ｺﾝｸﾘ･陶磁器くず!D29,IF(T$19&gt;0,"0",0))</f>
        <v>516.1</v>
      </c>
      <c r="U14" s="399">
        <f>IF(OR(ｿ.鉱さい!D29&gt;0,ｿ.鉱さい!D29&lt;0),ｿ.鉱さい!D29,IF(U$19&gt;0,"0",0))</f>
        <v>0</v>
      </c>
      <c r="V14" s="399">
        <f>IF(OR(ﾀ.がれき類!D29&gt;0,ﾀ.がれき類!D29&lt;0),ﾀ.がれき類!D29,IF(V$19&gt;0,"0",0))</f>
        <v>17</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30</v>
      </c>
      <c r="AA14" s="401">
        <f t="shared" si="0"/>
        <v>2376.7999999999997</v>
      </c>
    </row>
    <row r="15" spans="2:27" ht="24" customHeight="1" x14ac:dyDescent="0.15">
      <c r="B15" s="184" t="s">
        <v>244</v>
      </c>
      <c r="C15" s="759" t="s">
        <v>242</v>
      </c>
      <c r="D15" s="759"/>
      <c r="E15" s="759"/>
      <c r="F15" s="760"/>
      <c r="G15" s="399" t="str">
        <f>IF(OR(ｱ.燃え殻!D30&gt;0,ｱ.燃え殻!D30&lt;0),ｱ.燃え殻!D30,IF(G$19&gt;0,"0",0))</f>
        <v>0</v>
      </c>
      <c r="H15" s="399" t="str">
        <f>IF(OR(ｲ.汚泥!D30&gt;0,ｲ.汚泥!D30&lt;0),ｲ.汚泥!D30,IF(H$19&gt;0,"0",0))</f>
        <v>0</v>
      </c>
      <c r="I15" s="399" t="str">
        <f>IF(OR(ｳ.廃油!D30&gt;0,ｳ.廃油!D30&lt;0),ｳ.廃油!D30,IF(I$19&gt;0,"0",0))</f>
        <v>0</v>
      </c>
      <c r="J15" s="399" t="str">
        <f>IF(OR(ｴ.廃酸!$D30&gt;0,ｴ.廃酸!$D30&lt;0),ｴ.廃酸!D30,IF(J$19&gt;0,"0",0))</f>
        <v>0</v>
      </c>
      <c r="K15" s="399" t="str">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2.1</v>
      </c>
      <c r="H16" s="399">
        <f>IF(OR(ｲ.汚泥!D31&gt;0,ｲ.汚泥!D31&lt;0),ｲ.汚泥!D31,IF(H$19&gt;0,"0",0))</f>
        <v>332.7</v>
      </c>
      <c r="I16" s="399">
        <f>IF(OR(ｳ.廃油!D31&gt;0,ｳ.廃油!D31&lt;0),ｳ.廃油!D31,IF(I$19&gt;0,"0",0))</f>
        <v>23.5</v>
      </c>
      <c r="J16" s="399">
        <f>IF(OR(ｴ.廃酸!$D31&gt;0,ｴ.廃酸!$D31&lt;0),ｴ.廃酸!D31,IF(J$19&gt;0,"0",0))</f>
        <v>181</v>
      </c>
      <c r="K16" s="399">
        <f>IF(OR(ｵ.廃ｱﾙｶﾘ!$D31&gt;0,ｵ.廃ｱﾙｶﾘ!$D31&lt;0),ｵ.廃ｱﾙｶﾘ!D31,IF(K$19&gt;0,"0",0))</f>
        <v>1128.8</v>
      </c>
      <c r="L16" s="399">
        <f>IF(OR(ｶ.廃ﾌﾟﾗ類!D31&gt;0,ｶ.廃ﾌﾟﾗ類!D31&lt;0),ｶ.廃ﾌﾟﾗ類!D31,IF(L$19&gt;0,"0",0))</f>
        <v>90.6</v>
      </c>
      <c r="M16" s="399">
        <f>IF(OR(ｷ.紙くず!D31&gt;0,ｷ.紙くず!D31&lt;0),ｷ.紙くず!D31,IF(M$19&gt;0,"0",0))</f>
        <v>0</v>
      </c>
      <c r="N16" s="399">
        <f>IF(OR(ｸ.木くず!D31&gt;0,ｸ.木くず!D31&lt;0),ｸ.木くず!D31,IF(N$19&gt;0,"0",0))</f>
        <v>12.6</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3.7</v>
      </c>
      <c r="T16" s="399">
        <f>IF(OR(ｾ.ｶﾞﾗｽ･ｺﾝｸﾘ･陶磁器くず!D31&gt;0,ｾ.ｶﾞﾗｽ･ｺﾝｸﾘ･陶磁器くず!D31&lt;0),ｾ.ｶﾞﾗｽ･ｺﾝｸﾘ･陶磁器くず!D31,IF(T$19&gt;0,"0",0))</f>
        <v>516.1</v>
      </c>
      <c r="U16" s="399">
        <f>IF(OR(ｿ.鉱さい!D31&gt;0,ｿ.鉱さい!D31&lt;0),ｿ.鉱さい!D31,IF(U$19&gt;0,"0",0))</f>
        <v>0</v>
      </c>
      <c r="V16" s="399">
        <f>IF(OR(ﾀ.がれき類!D31&gt;0,ﾀ.がれき類!D31&lt;0),ﾀ.がれき類!D31,IF(V$19&gt;0,"0",0))</f>
        <v>17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30</v>
      </c>
      <c r="AA16" s="401">
        <f t="shared" si="0"/>
        <v>2338.1</v>
      </c>
    </row>
    <row r="17" spans="2:27" ht="24" customHeight="1" x14ac:dyDescent="0.15">
      <c r="B17" s="184"/>
      <c r="C17" s="759" t="s">
        <v>428</v>
      </c>
      <c r="D17" s="759"/>
      <c r="E17" s="759"/>
      <c r="F17" s="760"/>
      <c r="G17" s="399" t="str">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t="str">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0.5</v>
      </c>
      <c r="H19" s="405">
        <f t="shared" si="1"/>
        <v>12818.5</v>
      </c>
      <c r="I19" s="405">
        <f t="shared" si="1"/>
        <v>29.1</v>
      </c>
      <c r="J19" s="405">
        <f t="shared" si="1"/>
        <v>169.6</v>
      </c>
      <c r="K19" s="405">
        <f t="shared" si="1"/>
        <v>876.6</v>
      </c>
      <c r="L19" s="405">
        <f t="shared" si="1"/>
        <v>131.1</v>
      </c>
      <c r="M19" s="405">
        <f t="shared" si="1"/>
        <v>0</v>
      </c>
      <c r="N19" s="405">
        <f t="shared" si="1"/>
        <v>11.8</v>
      </c>
      <c r="O19" s="405">
        <f t="shared" si="1"/>
        <v>0</v>
      </c>
      <c r="P19" s="405">
        <f t="shared" si="1"/>
        <v>0</v>
      </c>
      <c r="Q19" s="405">
        <f t="shared" si="1"/>
        <v>0</v>
      </c>
      <c r="R19" s="405">
        <f t="shared" si="1"/>
        <v>0</v>
      </c>
      <c r="S19" s="405">
        <f t="shared" si="1"/>
        <v>4.4000000000000004</v>
      </c>
      <c r="T19" s="405">
        <f t="shared" si="1"/>
        <v>1451.5</v>
      </c>
      <c r="U19" s="405">
        <f t="shared" si="1"/>
        <v>0</v>
      </c>
      <c r="V19" s="405">
        <f t="shared" si="1"/>
        <v>0.2</v>
      </c>
      <c r="W19" s="405">
        <f t="shared" si="1"/>
        <v>0</v>
      </c>
      <c r="X19" s="405">
        <f t="shared" si="1"/>
        <v>0</v>
      </c>
      <c r="Y19" s="405">
        <f t="shared" si="1"/>
        <v>0</v>
      </c>
      <c r="Z19" s="406">
        <f t="shared" si="1"/>
        <v>49</v>
      </c>
      <c r="AA19" s="407">
        <f t="shared" ref="AA19:AA25" si="2">SUM(G19:Z19)</f>
        <v>15542.300000000001</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0.5</v>
      </c>
      <c r="H37" s="441">
        <f t="shared" si="8"/>
        <v>12818.5</v>
      </c>
      <c r="I37" s="441">
        <f t="shared" si="8"/>
        <v>29.1</v>
      </c>
      <c r="J37" s="441">
        <f t="shared" si="8"/>
        <v>169.6</v>
      </c>
      <c r="K37" s="441">
        <f t="shared" si="8"/>
        <v>876.6</v>
      </c>
      <c r="L37" s="441">
        <f t="shared" si="8"/>
        <v>131.1</v>
      </c>
      <c r="M37" s="441">
        <f t="shared" si="8"/>
        <v>0</v>
      </c>
      <c r="N37" s="441">
        <f t="shared" si="8"/>
        <v>11.8</v>
      </c>
      <c r="O37" s="441">
        <f t="shared" si="8"/>
        <v>0</v>
      </c>
      <c r="P37" s="441">
        <f t="shared" si="8"/>
        <v>0</v>
      </c>
      <c r="Q37" s="441">
        <f t="shared" si="8"/>
        <v>0</v>
      </c>
      <c r="R37" s="441">
        <f t="shared" si="8"/>
        <v>0</v>
      </c>
      <c r="S37" s="441">
        <f t="shared" si="8"/>
        <v>4.4000000000000004</v>
      </c>
      <c r="T37" s="441">
        <f t="shared" si="8"/>
        <v>1451.5</v>
      </c>
      <c r="U37" s="441">
        <f t="shared" si="8"/>
        <v>0</v>
      </c>
      <c r="V37" s="441">
        <f t="shared" si="8"/>
        <v>0.2</v>
      </c>
      <c r="W37" s="441">
        <f t="shared" si="8"/>
        <v>0</v>
      </c>
      <c r="X37" s="441">
        <f t="shared" si="8"/>
        <v>0</v>
      </c>
      <c r="Y37" s="441">
        <f t="shared" si="8"/>
        <v>0</v>
      </c>
      <c r="Z37" s="442">
        <f t="shared" si="8"/>
        <v>49</v>
      </c>
      <c r="AA37" s="443">
        <f t="shared" si="4"/>
        <v>15542.300000000001</v>
      </c>
    </row>
    <row r="38" spans="2:27" ht="24" customHeight="1" x14ac:dyDescent="0.15">
      <c r="B38" s="182"/>
      <c r="C38" s="782"/>
      <c r="D38" s="225"/>
      <c r="E38" s="223" t="s">
        <v>262</v>
      </c>
      <c r="F38" s="469"/>
      <c r="G38" s="432">
        <f t="shared" ref="G38:Z38" si="9">SUM(G39:G41)</f>
        <v>0.5</v>
      </c>
      <c r="H38" s="432">
        <f t="shared" si="9"/>
        <v>12809.5</v>
      </c>
      <c r="I38" s="432">
        <f t="shared" si="9"/>
        <v>29.1</v>
      </c>
      <c r="J38" s="432">
        <f t="shared" si="9"/>
        <v>169.6</v>
      </c>
      <c r="K38" s="432">
        <f t="shared" si="9"/>
        <v>876.6</v>
      </c>
      <c r="L38" s="432">
        <f t="shared" si="9"/>
        <v>131.1</v>
      </c>
      <c r="M38" s="432">
        <f t="shared" si="9"/>
        <v>0</v>
      </c>
      <c r="N38" s="432">
        <f t="shared" si="9"/>
        <v>11.8</v>
      </c>
      <c r="O38" s="432">
        <f t="shared" si="9"/>
        <v>0</v>
      </c>
      <c r="P38" s="432">
        <f t="shared" si="9"/>
        <v>0</v>
      </c>
      <c r="Q38" s="432">
        <f t="shared" si="9"/>
        <v>0</v>
      </c>
      <c r="R38" s="432">
        <f t="shared" si="9"/>
        <v>0</v>
      </c>
      <c r="S38" s="432">
        <f t="shared" si="9"/>
        <v>4.4000000000000004</v>
      </c>
      <c r="T38" s="432">
        <f t="shared" si="9"/>
        <v>1449.6</v>
      </c>
      <c r="U38" s="432">
        <f t="shared" si="9"/>
        <v>0</v>
      </c>
      <c r="V38" s="432">
        <f t="shared" si="9"/>
        <v>0.2</v>
      </c>
      <c r="W38" s="432">
        <f t="shared" si="9"/>
        <v>0</v>
      </c>
      <c r="X38" s="432">
        <f t="shared" si="9"/>
        <v>0</v>
      </c>
      <c r="Y38" s="432">
        <f t="shared" si="9"/>
        <v>0</v>
      </c>
      <c r="Z38" s="433">
        <f t="shared" si="9"/>
        <v>49</v>
      </c>
      <c r="AA38" s="434">
        <f t="shared" si="4"/>
        <v>15531.400000000001</v>
      </c>
    </row>
    <row r="39" spans="2:27" ht="24" customHeight="1" x14ac:dyDescent="0.15">
      <c r="B39" s="182"/>
      <c r="C39" s="782"/>
      <c r="D39" s="226"/>
      <c r="E39" s="221"/>
      <c r="F39" s="219" t="s">
        <v>235</v>
      </c>
      <c r="G39" s="435">
        <f>+ｱ.燃え殻!$AA$28</f>
        <v>0.5</v>
      </c>
      <c r="H39" s="435">
        <f>+ｲ.汚泥!$AA$28</f>
        <v>12809.5</v>
      </c>
      <c r="I39" s="435">
        <f>+ｳ.廃油!$AA$28</f>
        <v>29.1</v>
      </c>
      <c r="J39" s="435">
        <f>+ｴ.廃酸!$AA$28</f>
        <v>169.6</v>
      </c>
      <c r="K39" s="435">
        <f>+ｵ.廃ｱﾙｶﾘ!$AA$28</f>
        <v>876.6</v>
      </c>
      <c r="L39" s="435">
        <f>+ｶ.廃ﾌﾟﾗ類!$AA$28</f>
        <v>131.1</v>
      </c>
      <c r="M39" s="435">
        <f>+ｷ.紙くず!$AA$28</f>
        <v>0</v>
      </c>
      <c r="N39" s="435">
        <f>+ｸ.木くず!$AA$28</f>
        <v>11.8</v>
      </c>
      <c r="O39" s="435">
        <f>+ｹ.繊維くず!$AA$28</f>
        <v>0</v>
      </c>
      <c r="P39" s="435">
        <f>+ｺ.動植物性残さ!$AA$28</f>
        <v>0</v>
      </c>
      <c r="Q39" s="435">
        <f>+ｻ.動物系固形不要物!$AA$28</f>
        <v>0</v>
      </c>
      <c r="R39" s="435">
        <f>+ｼ.ｺﾞﾑくず!$AA$28</f>
        <v>0</v>
      </c>
      <c r="S39" s="435">
        <f>+ｽ.金属くず!$AA$28</f>
        <v>4.4000000000000004</v>
      </c>
      <c r="T39" s="435">
        <f>+ｾ.ｶﾞﾗｽ･ｺﾝｸﾘ･陶磁器くず!$AA$28</f>
        <v>1449.6</v>
      </c>
      <c r="U39" s="435">
        <f>+ｿ.鉱さい!$AA$28</f>
        <v>0</v>
      </c>
      <c r="V39" s="435">
        <f>+ﾀ.がれき類!$AA$28</f>
        <v>0.2</v>
      </c>
      <c r="W39" s="435">
        <f>+ﾁ.動物のふん尿!$AA$28</f>
        <v>0</v>
      </c>
      <c r="X39" s="435">
        <f>+ﾂ.動物の死体!$AA$28</f>
        <v>0</v>
      </c>
      <c r="Y39" s="435">
        <f>+ﾃ.ばいじん!$AA$28</f>
        <v>0</v>
      </c>
      <c r="Z39" s="436">
        <f>+ﾄ.混合廃棄物その他!$AA$28</f>
        <v>49</v>
      </c>
      <c r="AA39" s="437">
        <f t="shared" si="4"/>
        <v>15531.400000000001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9</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1.9</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10.9</v>
      </c>
    </row>
    <row r="43" spans="2:27" ht="24" customHeight="1" x14ac:dyDescent="0.15">
      <c r="B43" s="182"/>
      <c r="C43" s="135" t="s">
        <v>237</v>
      </c>
      <c r="D43" s="787" t="s">
        <v>294</v>
      </c>
      <c r="E43" s="787"/>
      <c r="F43" s="788"/>
      <c r="G43" s="444">
        <f>+ｱ.燃え殻!$AL$27</f>
        <v>0.5</v>
      </c>
      <c r="H43" s="444">
        <f>+ｲ.汚泥!$AL$27</f>
        <v>12818.5</v>
      </c>
      <c r="I43" s="444">
        <f>+ｳ.廃油!$AL$27</f>
        <v>29.1</v>
      </c>
      <c r="J43" s="444">
        <f>+ｴ.廃酸!$AL$27</f>
        <v>169.6</v>
      </c>
      <c r="K43" s="444">
        <f>+ｵ.廃ｱﾙｶﾘ!$AL$27</f>
        <v>876.6</v>
      </c>
      <c r="L43" s="444">
        <f>+ｶ.廃ﾌﾟﾗ類!$AL$27</f>
        <v>131.1</v>
      </c>
      <c r="M43" s="444">
        <f>+ｷ.紙くず!$AL$27</f>
        <v>0</v>
      </c>
      <c r="N43" s="444">
        <f>+ｸ.木くず!$AL$27</f>
        <v>11.8</v>
      </c>
      <c r="O43" s="444">
        <f>+ｹ.繊維くず!$AL$27</f>
        <v>0</v>
      </c>
      <c r="P43" s="444">
        <f>+ｺ.動植物性残さ!$AL$27</f>
        <v>0</v>
      </c>
      <c r="Q43" s="444">
        <f>+ｻ.動物系固形不要物!$AL$27</f>
        <v>0</v>
      </c>
      <c r="R43" s="444">
        <f>+ｼ.ｺﾞﾑくず!$AL$27</f>
        <v>0</v>
      </c>
      <c r="S43" s="444">
        <f>+ｽ.金属くず!$AL$27</f>
        <v>4.4000000000000004</v>
      </c>
      <c r="T43" s="444">
        <f>+ｾ.ｶﾞﾗｽ･ｺﾝｸﾘ･陶磁器くず!$AL$27</f>
        <v>1451.5</v>
      </c>
      <c r="U43" s="444">
        <f>+ｿ.鉱さい!$AL$27</f>
        <v>0</v>
      </c>
      <c r="V43" s="444">
        <f>+ﾀ.がれき類!$AL$27</f>
        <v>0.2</v>
      </c>
      <c r="W43" s="444">
        <f>+ﾁ.動物のふん尿!$AL$27</f>
        <v>0</v>
      </c>
      <c r="X43" s="444">
        <f>+ﾂ.動物の死体!$AL$27</f>
        <v>0</v>
      </c>
      <c r="Y43" s="444">
        <f>+ﾃ.ばいじん!$AL$27</f>
        <v>0</v>
      </c>
      <c r="Z43" s="445">
        <f>+ﾄ.混合廃棄物その他!$AL$27</f>
        <v>49</v>
      </c>
      <c r="AA43" s="446">
        <f t="shared" si="4"/>
        <v>15542.300000000001</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0.5</v>
      </c>
      <c r="H45" s="450">
        <f>+ｲ.汚泥!$AS$24</f>
        <v>12809.5</v>
      </c>
      <c r="I45" s="450">
        <f>+ｳ.廃油!$AS$24</f>
        <v>29.1</v>
      </c>
      <c r="J45" s="450">
        <f>+ｴ.廃酸!$AS$24</f>
        <v>169.6</v>
      </c>
      <c r="K45" s="450">
        <f>+ｵ.廃ｱﾙｶﾘ!$AS$24</f>
        <v>876.6</v>
      </c>
      <c r="L45" s="450">
        <f>+ｶ.廃ﾌﾟﾗ類!$AS$24</f>
        <v>131.1</v>
      </c>
      <c r="M45" s="450">
        <f>+ｷ.紙くず!$AS$24</f>
        <v>0</v>
      </c>
      <c r="N45" s="450">
        <f>+ｸ.木くず!$AS$24</f>
        <v>11.8</v>
      </c>
      <c r="O45" s="450">
        <f>+ｹ.繊維くず!$AS$24</f>
        <v>0</v>
      </c>
      <c r="P45" s="450">
        <f>+ｺ.動植物性残さ!$AS$24</f>
        <v>0</v>
      </c>
      <c r="Q45" s="450">
        <f>+ｻ.動物系固形不要物!$AS$24</f>
        <v>0</v>
      </c>
      <c r="R45" s="450">
        <f>+ｼ.ｺﾞﾑくず!$AS$24</f>
        <v>0</v>
      </c>
      <c r="S45" s="450">
        <f>+ｽ.金属くず!$AS$24</f>
        <v>4.4000000000000004</v>
      </c>
      <c r="T45" s="450">
        <f>+ｾ.ｶﾞﾗｽ･ｺﾝｸﾘ･陶磁器くず!$AS$24</f>
        <v>1449.6</v>
      </c>
      <c r="U45" s="450">
        <f>+ｿ.鉱さい!$AS$24</f>
        <v>0</v>
      </c>
      <c r="V45" s="450">
        <f>+ﾀ.がれき類!$AS$24</f>
        <v>0.2</v>
      </c>
      <c r="W45" s="450">
        <f>+ﾁ.動物のふん尿!$AS$24</f>
        <v>0</v>
      </c>
      <c r="X45" s="450">
        <f>+ﾂ.動物の死体!$AS$24</f>
        <v>0</v>
      </c>
      <c r="Y45" s="450">
        <f>+ﾃ.ばいじん!$AS$24</f>
        <v>0</v>
      </c>
      <c r="Z45" s="451">
        <f>+ﾄ.混合廃棄物その他!$AS$24</f>
        <v>49</v>
      </c>
      <c r="AA45" s="452">
        <f t="shared" si="4"/>
        <v>15531.400000000001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2.6</v>
      </c>
      <c r="H55" s="506">
        <f t="shared" ref="H55:Z55" si="10">IF(H9="0",+H19+H20,+H9+H19+H20)</f>
        <v>47170.8</v>
      </c>
      <c r="I55" s="506">
        <f t="shared" si="10"/>
        <v>52.6</v>
      </c>
      <c r="J55" s="506">
        <f t="shared" si="10"/>
        <v>350.6</v>
      </c>
      <c r="K55" s="506">
        <f t="shared" si="10"/>
        <v>2005.4</v>
      </c>
      <c r="L55" s="506">
        <f t="shared" si="10"/>
        <v>260.39999999999998</v>
      </c>
      <c r="M55" s="506">
        <f t="shared" si="10"/>
        <v>0</v>
      </c>
      <c r="N55" s="506">
        <f t="shared" si="10"/>
        <v>24.4</v>
      </c>
      <c r="O55" s="506">
        <f t="shared" si="10"/>
        <v>0</v>
      </c>
      <c r="P55" s="506">
        <f t="shared" si="10"/>
        <v>0</v>
      </c>
      <c r="Q55" s="506">
        <f t="shared" si="10"/>
        <v>0</v>
      </c>
      <c r="R55" s="506">
        <f t="shared" si="10"/>
        <v>0</v>
      </c>
      <c r="S55" s="506">
        <f t="shared" si="10"/>
        <v>8.1000000000000014</v>
      </c>
      <c r="T55" s="506">
        <f t="shared" si="10"/>
        <v>1967.6</v>
      </c>
      <c r="U55" s="506">
        <f t="shared" si="10"/>
        <v>0</v>
      </c>
      <c r="V55" s="506">
        <f t="shared" si="10"/>
        <v>17.2</v>
      </c>
      <c r="W55" s="506">
        <f t="shared" si="10"/>
        <v>0</v>
      </c>
      <c r="X55" s="506">
        <f t="shared" si="10"/>
        <v>0</v>
      </c>
      <c r="Y55" s="506">
        <f t="shared" si="10"/>
        <v>0</v>
      </c>
      <c r="Z55" s="506">
        <f t="shared" si="10"/>
        <v>79</v>
      </c>
      <c r="AA55" s="507">
        <f>+AA9+AA19+AA20</f>
        <v>51938.700000000004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63" zoomScale="130" zoomScaleNormal="100" zoomScaleSheetLayoutView="130" workbookViewId="0">
      <selection activeCell="D70" sqref="D70:O70"/>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20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横浜市鶴見区末広町１－１</v>
      </c>
      <c r="K16" s="853"/>
      <c r="L16" s="854"/>
      <c r="M16" s="854"/>
      <c r="N16" s="854"/>
      <c r="O16" s="855"/>
    </row>
    <row r="17" spans="1:48" ht="26.25" customHeight="1" x14ac:dyDescent="0.15">
      <c r="C17" s="249"/>
      <c r="D17" s="250"/>
      <c r="E17" s="250"/>
      <c r="F17" s="250"/>
      <c r="G17" s="250"/>
      <c r="H17" s="254" t="s">
        <v>7</v>
      </c>
      <c r="I17" s="254"/>
      <c r="J17" s="853" t="str">
        <f>+表紙!J40</f>
        <v>AGC株式会社AGC横浜テクニカルセンター　　　常務執行役員センター長　峯伸也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045-511-1780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AGC横浜テクニカルセンター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2021</v>
      </c>
      <c r="N25" s="839"/>
      <c r="O25" s="840"/>
    </row>
    <row r="26" spans="1:48" ht="18" customHeight="1" x14ac:dyDescent="0.15">
      <c r="C26" s="819" t="s">
        <v>11</v>
      </c>
      <c r="D26" s="820"/>
      <c r="E26" s="821"/>
      <c r="F26" s="813" t="str">
        <f>+表紙!F49</f>
        <v>横浜市鶴見区末広町１－１</v>
      </c>
      <c r="G26" s="814"/>
      <c r="H26" s="814"/>
      <c r="I26" s="814"/>
      <c r="J26" s="814"/>
      <c r="K26" s="814"/>
      <c r="L26" s="139" t="s">
        <v>172</v>
      </c>
      <c r="M26" s="259"/>
      <c r="N26" s="817" t="str">
        <f>IF(+表紙!N49="","",+表紙!N49)</f>
        <v>045-511-1780</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Ｅ21－窯業・土石製品製造業</v>
      </c>
      <c r="G29" s="842"/>
      <c r="H29" s="842"/>
      <c r="I29" s="842"/>
      <c r="J29" s="370" t="s">
        <v>47</v>
      </c>
      <c r="K29" s="370"/>
      <c r="L29" s="843" t="str">
        <f>+表紙!L52</f>
        <v>ガラス・土石製品</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5970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1756</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36396.400000000001</v>
      </c>
      <c r="I40" s="293" t="s">
        <v>4</v>
      </c>
      <c r="J40" s="594" t="s">
        <v>324</v>
      </c>
      <c r="K40" s="595"/>
      <c r="L40" s="596"/>
      <c r="M40" s="797">
        <f>+表紙!M63</f>
        <v>2376.7999999999997</v>
      </c>
      <c r="N40" s="798">
        <f>+表紙!N63</f>
        <v>0</v>
      </c>
      <c r="O40" s="497" t="s">
        <v>4</v>
      </c>
    </row>
    <row r="41" spans="1:48" ht="24.75" customHeight="1" x14ac:dyDescent="0.15">
      <c r="C41" s="792"/>
      <c r="D41" s="579" t="s">
        <v>301</v>
      </c>
      <c r="E41" s="580"/>
      <c r="F41" s="580"/>
      <c r="G41" s="581"/>
      <c r="H41" s="298">
        <f>+表紙!H64</f>
        <v>34019.599999999999</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2338.1</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b43c18-9aa6-4eb9-a165-495405128628" xsi:nil="true"/>
    <lcf76f155ced4ddcb4097134ff3c332f xmlns="6db8b26a-0e01-4373-8351-bedf614831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A5FC447CB94C48913C3E98E3E10E87" ma:contentTypeVersion="13" ma:contentTypeDescription="新しいドキュメントを作成します。" ma:contentTypeScope="" ma:versionID="d2d5ce6f526bebfc0e76f40c67c12cb4">
  <xsd:schema xmlns:xsd="http://www.w3.org/2001/XMLSchema" xmlns:xs="http://www.w3.org/2001/XMLSchema" xmlns:p="http://schemas.microsoft.com/office/2006/metadata/properties" xmlns:ns2="6db8b26a-0e01-4373-8351-bedf614831da" xmlns:ns3="92b43c18-9aa6-4eb9-a165-495405128628" xmlns:ns4="2b40daba-3163-4ddb-a8a0-c0d8547833e5" targetNamespace="http://schemas.microsoft.com/office/2006/metadata/properties" ma:root="true" ma:fieldsID="5823b7ead86f3a6fd21bdba231b7e431" ns2:_="" ns3:_="" ns4:_="">
    <xsd:import namespace="6db8b26a-0e01-4373-8351-bedf614831da"/>
    <xsd:import namespace="92b43c18-9aa6-4eb9-a165-495405128628"/>
    <xsd:import namespace="2b40daba-3163-4ddb-a8a0-c0d8547833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8b26a-0e01-4373-8351-bedf6148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4472dcf-cde0-4e6a-8f84-bd7a383b25e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b43c18-9aa6-4eb9-a165-49540512862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c6232e-71f5-4c3a-8cf5-29386fe4d04e}" ma:internalName="TaxCatchAll" ma:showField="CatchAllData" ma:web="92b43c18-9aa6-4eb9-a165-4954051286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40daba-3163-4ddb-a8a0-c0d8547833e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9957A-9EB4-4231-A97C-DF198E8D4FBA}">
  <ds:schemaRefs>
    <ds:schemaRef ds:uri="2b40daba-3163-4ddb-a8a0-c0d8547833e5"/>
    <ds:schemaRef ds:uri="92b43c18-9aa6-4eb9-a165-495405128628"/>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6db8b26a-0e01-4373-8351-bedf614831da"/>
    <ds:schemaRef ds:uri="http://www.w3.org/XML/1998/namespace"/>
    <ds:schemaRef ds:uri="http://purl.org/dc/dcmitype/"/>
  </ds:schemaRefs>
</ds:datastoreItem>
</file>

<file path=customXml/itemProps2.xml><?xml version="1.0" encoding="utf-8"?>
<ds:datastoreItem xmlns:ds="http://schemas.openxmlformats.org/officeDocument/2006/customXml" ds:itemID="{9A43EABB-9A0F-4718-8DC0-0C97763F833B}">
  <ds:schemaRefs>
    <ds:schemaRef ds:uri="http://schemas.microsoft.com/sharepoint/v3/contenttype/forms"/>
  </ds:schemaRefs>
</ds:datastoreItem>
</file>

<file path=customXml/itemProps3.xml><?xml version="1.0" encoding="utf-8"?>
<ds:datastoreItem xmlns:ds="http://schemas.openxmlformats.org/officeDocument/2006/customXml" ds:itemID="{DB6F966B-CC84-4952-B1A8-56AB2531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8b26a-0e01-4373-8351-bedf614831da"/>
    <ds:schemaRef ds:uri="92b43c18-9aa6-4eb9-a165-495405128628"/>
    <ds:schemaRef ds:uri="2b40daba-3163-4ddb-a8a0-c0d854783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2024-06-24T03:07:57Z</dcterms:created>
  <dcterms:modified xsi:type="dcterms:W3CDTF">2024-06-24T03:07:58Z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0x01010076A5FC447CB94C48913C3E98E3E10E87</vt:lpwstr>
  </property>
  <property fmtid="{D5CDD505-2E9C-101B-9397-08002B2CF9AE}" pid="3" name="MediaServiceImageTags">
    <vt:lpwstr/>
  </property>
</Properties>
</file>