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Y18" i="77"/>
  <c r="P16" i="77" s="1"/>
  <c r="K50" i="94" s="1"/>
  <c r="U45" i="94" l="1"/>
  <c r="X34" i="94"/>
  <c r="I32" i="94"/>
  <c r="I31" i="94" s="1"/>
  <c r="I26" i="94" s="1"/>
  <c r="I27" i="94" s="1"/>
  <c r="I38" i="94"/>
  <c r="I37" i="94" s="1"/>
  <c r="I19" i="94" s="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AL31" i="88" s="1"/>
  <c r="P52" i="94" s="1"/>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AS28" i="74" l="1"/>
  <c r="H53" i="94" s="1"/>
  <c r="AL31" i="74"/>
  <c r="H52" i="94" s="1"/>
  <c r="AS28" i="2"/>
  <c r="G53" i="94" s="1"/>
  <c r="AL31" i="2"/>
  <c r="G52" i="94" s="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<sst xmlns="http://schemas.openxmlformats.org/spreadsheetml/2006/main" count="2839" uniqueCount="438">
  <si>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</si>
  <si>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</si>
  <si>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</si>
  <si>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</si>
  <si>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</si>
  <si>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</si>
  <si>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</si>
  <si>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</si>
  <si>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</si>
  <si>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</si>
  <si>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</si>
  <si>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</si>
  <si>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</si>
  <si>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</si>
  <si>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</si>
  <si>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</si>
  <si>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</si>
  <si>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</si>
  <si>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</si>
  <si>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</si>
  <si>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</si>
  <si>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</si>
  <si>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</si>
  <si>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</si>
  <si>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</si>
  <si>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</si>
  <si>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</si>
  <si>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</si>
  <si>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</si>
  <si>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</si>
  <si>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</si>
  <si>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</si>
  <si>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</si>
  <si>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</si>
  <si>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</si>
  <si>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</si>
  <si>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</si>
  <si>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</si>
  <si>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</si>
  <si>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</si>
  <si>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</si>
  <si>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</si>
  <si>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</si>
  <si>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</si>
  <si>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</si>
  <si>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</si>
  <si>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</si>
  <si>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</si>
  <si>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</si>
  <si>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</si>
  <si>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</si>
  <si>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</si>
  <si>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</si>
  <si>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</si>
  <si>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</si>
  <si>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</si>
  <si>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</si>
  <si>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</si>
  <si>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</si>
  <si>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</si>
  <si>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</si>
  <si>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</si>
  <si>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</si>
  <si>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</si>
  <si>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</si>
  <si>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</si>
  <si>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</si>
  <si>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</si>
  <si>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</si>
  <si>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</si>
  <si>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</si>
  <si>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</si>
  <si>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</si>
  <si>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</si>
  <si>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</si>
  <si>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</si>
  <si>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</si>
  <si>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</si>
  <si>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</si>
  <si>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</si>
  <si>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</si>
  <si>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</si>
  <si>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</si>
  <si>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</si>
  <si>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</si>
  <si>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</si>
  <si>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</si>
  <si>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</si>
  <si>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</si>
  <si>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</si>
  <si>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</si>
  <si>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</si>
  <si>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</si>
  <si>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</si>
  <si>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</si>
  <si>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</si>
  <si>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</si>
  <si>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</si>
  <si>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</si>
  <si>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</si>
  <si>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</si>
  <si>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</si>
  <si>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</si>
  <si>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</si>
  <si>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</si>
  <si>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</si>
  <si>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</si>
  <si>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</si>
  <si>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</si>
  <si>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</si>
  <si>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</si>
  <si>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</si>
  <si>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</si>
  <si>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</si>
  <si>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</si>
  <si>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</si>
  <si>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</si>
  <si>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</si>
  <si>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</si>
  <si>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</si>
  <si>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</si>
  <si>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</si>
  <si>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</si>
  <si>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</si>
  <si>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</si>
  <si>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</si>
  <si>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</si>
  <si>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</si>
  <si>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</si>
  <si>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</si>
  <si>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</si>
  <si>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</si>
  <si>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</si>
  <si>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</si>
  <si>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</si>
  <si>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</si>
  <si>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</si>
  <si>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</si>
  <si>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</si>
  <si>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</si>
  <si>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</si>
  <si>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</si>
  <si>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</si>
  <si>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</si>
  <si>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</si>
  <si>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</si>
  <si>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</si>
  <si>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</si>
  <si>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</si>
  <si>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</si>
  <si>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</si>
  <si>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</si>
  <si>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</si>
  <si>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</si>
  <si>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</si>
  <si>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</si>
  <si>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</si>
  <si>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</si>
  <si>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</si>
  <si>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</si>
  <si>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</si>
  <si>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</si>
  <si>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</si>
  <si>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</si>
  <si>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</si>
  <si>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</si>
  <si>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</si>
  <si>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</si>
  <si>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</si>
  <si>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</si>
  <si>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</si>
  <si>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</si>
  <si>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</si>
  <si>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</si>
  <si>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</si>
  <si>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</si>
  <si>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</si>
  <si>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</si>
  <si>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</si>
  <si>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</si>
  <si>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</si>
  <si>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</si>
  <si>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</si>
  <si>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</si>
  <si>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</si>
  <si>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</si>
  <si>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</si>
  <si>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</si>
  <si>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</si>
  <si>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</si>
  <si>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</si>
  <si>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</si>
  <si>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</si>
  <si>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</si>
  <si>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</si>
  <si>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</si>
  <si>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</si>
  <si>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</si>
  <si>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</si>
  <si>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</si>
  <si>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</si>
  <si>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</si>
  <si>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</si>
  <si>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</si>
  <si>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</si>
  <si>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</si>
  <si>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</si>
  <si>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</si>
  <si>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</si>
  <si>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</si>
  <si>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</si>
  <si>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</si>
  <si>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</si>
  <si>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</si>
  <si>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</si>
  <si>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</si>
  <si>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</si>
  <si>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</si>
  <si>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</si>
  <si>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</si>
  <si>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</si>
  <si>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</si>
  <si>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</si>
  <si>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</si>
  <si>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</si>
  <si>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</si>
  <si>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</si>
  <si>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</si>
  <si>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</si>
  <si>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</si>
  <si>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</si>
  <si>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</si>
  <si>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</si>
  <si>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</si>
  <si>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</si>
  <si>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</si>
  <si>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</si>
  <si>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</si>
  <si>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</si>
  <si>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</si>
  <si>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</si>
  <si>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</si>
  <si>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</si>
  <si>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</si>
  <si>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</si>
  <si>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</si>
  <si>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</si>
  <si>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</si>
  <si>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</si>
  <si>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</si>
  <si>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</si>
  <si>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</si>
  <si>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</si>
  <si>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</si>
  <si>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</si>
  <si>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</si>
  <si>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</si>
  <si>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</si>
  <si>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</si>
  <si>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</si>
  <si>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</si>
  <si>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</si>
  <si>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</si>
  <si>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</si>
  <si>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</si>
  <si>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</si>
  <si>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</si>
  <si>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</si>
  <si>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</si>
  <si>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</si>
  <si>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</si>
  <si>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</si>
  <si>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</si>
  <si>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</si>
  <si>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</si>
  <si>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</si>
  <si>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</si>
  <si>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</si>
  <si>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</si>
  <si>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</si>
  <si>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</si>
  <si>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</si>
  <si>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</si>
  <si>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</si>
  <si>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</si>
  <si>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</si>
  <si>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</si>
  <si>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</si>
  <si>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</si>
  <si>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</si>
  <si>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</si>
  <si>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</si>
  <si>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</si>
  <si>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</si>
  <si>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</si>
  <si>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</si>
  <si>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</si>
  <si>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</si>
  <si>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</si>
  <si>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</si>
  <si>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</si>
  <si>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</si>
  <si>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</si>
  <si>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</si>
  <si>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</si>
  <si>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</si>
  <si>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</si>
  <si>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</si>
  <si>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</si>
  <si>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</si>
  <si>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</si>
  <si>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</si>
  <si>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</si>
  <si>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</si>
  <si>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</si>
  <si>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</si>
  <si>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</si>
  <si>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</si>
  <si>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</si>
  <si>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</si>
  <si>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</si>
  <si>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</si>
  <si>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</si>
  <si>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</si>
  <si>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</si>
  <si>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</si>
  <si>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</si>
  <si>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</si>
  <si>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</si>
  <si>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</si>
  <si>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</si>
  <si>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</si>
  <si>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</si>
  <si>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</si>
  <si>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</si>
  <si>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</si>
  <si>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</si>
  <si>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</si>
  <si>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</si>
  <si>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</si>
  <si>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</si>
  <si>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</si>
  <si>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</si>
  <si>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</si>
  <si>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</si>
  <si>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</si>
  <si>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</si>
  <si>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</si>
  <si>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</si>
  <si>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</si>
  <si>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</si>
  <si>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</si>
  <si>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</si>
  <si>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</si>
  <si>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</si>
  <si>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</si>
  <si>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</si>
  <si>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</si>
  <si>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</si>
  <si>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</si>
  <si>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</si>
  <si>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</si>
  <si>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</si>
  <si>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</si>
  <si>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</si>
  <si>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</si>
  <si>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</si>
  <si>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</si>
  <si>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</si>
  <si>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</si>
  <si>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</si>
  <si>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</si>
  <si>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</si>
  <si>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</si>
  <si>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</si>
  <si>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</si>
  <si>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</si>
  <si>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</si>
  <si>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</si>
  <si>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</si>
  <si>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</si>
  <si>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</si>
  <si>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</si>
  <si>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</si>
  <si>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</si>
  <si>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</si>
  <si>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</si>
  <si>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</si>
  <si>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</si>
  <si>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</si>
  <si>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</si>
  <si>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</si>
  <si>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</si>
  <si>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</si>
  <si>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</si>
  <si>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</si>
  <si>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</si>
  <si>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</si>
  <si>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</si>
  <si>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</si>
  <si>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</si>
  <si>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</si>
  <si>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</si>
  <si>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</si>
  <si>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</si>
  <si>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</si>
  <si>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</si>
  <si>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</si>
  <si>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</si>
  <si>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</si>
  <si>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</si>
  <si>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</si>
  <si>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</si>
  <si>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</si>
  <si>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</si>
  <si>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</si>
  <si>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</si>
  <si>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</si>
  <si>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</si>
  <si>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</si>
  <si>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</si>
  <si>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</si>
  <si>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</si>
  <si>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</si>
  <si>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</si>
  <si>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</si>
  <si>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</si>
  <si>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</si>
  <si>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神奈川県横浜市緑区青砥町450番地</t>
    <rPh sb="15" eb="17">
      <t>バンチ</t>
    </rPh>
    <phoneticPr fontId="3"/>
  </si>
  <si>
    <t>045-932-5121</t>
    <phoneticPr fontId="3"/>
  </si>
  <si>
    <t>株式会社ＤＮＰファインケミカル　東京工場</t>
    <phoneticPr fontId="3"/>
  </si>
  <si>
    <t>045-932-6019</t>
    <phoneticPr fontId="3"/>
  </si>
  <si>
    <t>精密化成品製造・販売業</t>
  </si>
  <si>
    <t>電子マニフェストによる取引を遵守し、期限までに運搬、処分、最終処分が完了していることを確認している。</t>
    <phoneticPr fontId="3"/>
  </si>
  <si>
    <t>株式会社ＤＮＰファインケミカル
代表取締役　三瓶　誠</t>
    <rPh sb="22" eb="24">
      <t>サンペイ</t>
    </rPh>
    <rPh sb="25" eb="26">
      <t>マコト</t>
    </rPh>
    <phoneticPr fontId="3"/>
  </si>
  <si>
    <t>208人</t>
    <rPh sb="3" eb="4">
      <t>ニン</t>
    </rPh>
    <phoneticPr fontId="3"/>
  </si>
  <si>
    <t>令和6年6月27日</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</si>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</sst>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4" zoomScaleNormal="100" zoomScaleSheetLayoutView="100" workbookViewId="0">
      <selection activeCell="N28" sqref="N2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437</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436</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41</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428</v>
      </c>
      <c r="K39" s="520"/>
      <c r="L39" s="521"/>
      <c r="M39" s="521"/>
      <c r="N39" s="521"/>
      <c r="O39" s="522"/>
      <c r="Q39" s="19"/>
      <c r="R39" s="97"/>
    </row>
    <row r="40" spans="1:19" ht="26.25" customHeight="1">
      <c r="C40" s="86"/>
      <c r="D40" s="23"/>
      <c r="E40" s="23"/>
      <c r="F40" s="23"/>
      <c r="G40" s="23"/>
      <c r="H40" s="24" t="s">
        <v>7</v>
      </c>
      <c r="I40" s="24"/>
      <c r="J40" s="520" t="s">
        <v>434</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429</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430</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2028</v>
      </c>
      <c r="N48" s="546"/>
      <c r="O48" s="547"/>
    </row>
    <row r="49" spans="3:48" ht="18.75" customHeight="1">
      <c r="C49" s="527" t="s">
        <v>11</v>
      </c>
      <c r="D49" s="528"/>
      <c r="E49" s="529"/>
      <c r="F49" s="555" t="s">
        <v>428</v>
      </c>
      <c r="G49" s="556"/>
      <c r="H49" s="556"/>
      <c r="I49" s="556"/>
      <c r="J49" s="556"/>
      <c r="K49" s="556"/>
      <c r="L49" s="443" t="s">
        <v>134</v>
      </c>
      <c r="M49" s="446"/>
      <c r="N49" s="548" t="s">
        <v>431</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102</v>
      </c>
      <c r="G52" s="562"/>
      <c r="H52" s="562"/>
      <c r="I52" s="562"/>
      <c r="J52" s="31" t="s">
        <v>47</v>
      </c>
      <c r="K52" s="31"/>
      <c r="L52" s="563" t="s">
        <v>432</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v>13953</v>
      </c>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t="s">
        <v>435</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257.82</v>
      </c>
      <c r="I63" s="272" t="s">
        <v>4</v>
      </c>
      <c r="J63" s="493" t="s">
        <v>228</v>
      </c>
      <c r="K63" s="494"/>
      <c r="L63" s="495"/>
      <c r="M63" s="577">
        <f>+別紙!X14</f>
        <v>257.82</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257.82</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t="str">
        <f>+別紙!X16</f>
        <v>0</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f>+別紙!X17</f>
        <v>257.82</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286.47000000000003</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235.31999999999996</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t="s">
        <v>433</v>
      </c>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AS27" sqref="AS27:AU27"/>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234.42</v>
      </c>
      <c r="G12" s="656"/>
      <c r="H12" s="656"/>
      <c r="I12" s="278" t="s">
        <v>189</v>
      </c>
      <c r="J12" s="61"/>
      <c r="K12" s="62"/>
      <c r="L12" s="61"/>
      <c r="M12" s="660"/>
      <c r="N12" s="63"/>
      <c r="P12" s="620">
        <v>0</v>
      </c>
      <c r="Q12" s="621"/>
      <c r="R12" s="621"/>
      <c r="S12" s="621"/>
      <c r="T12" s="60" t="s">
        <v>22</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v>0</v>
      </c>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8"/>
    </row>
    <row r="18" spans="2:49" ht="27" customHeight="1" thickBot="1">
      <c r="K18" s="64"/>
      <c r="L18" s="61"/>
      <c r="M18" s="660"/>
      <c r="N18" s="64"/>
      <c r="P18" s="620">
        <v>0</v>
      </c>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251.52</v>
      </c>
      <c r="E24" s="650"/>
      <c r="F24" s="650"/>
      <c r="G24" s="199" t="s">
        <v>158</v>
      </c>
      <c r="H24" s="695">
        <f>+F12</f>
        <v>234.42</v>
      </c>
      <c r="I24" s="692"/>
      <c r="J24" s="199" t="s">
        <v>158</v>
      </c>
      <c r="K24" s="64"/>
      <c r="L24" s="61"/>
      <c r="M24" s="661"/>
      <c r="P24" s="649">
        <v>0</v>
      </c>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234.42</v>
      </c>
      <c r="Q27" s="676"/>
      <c r="R27" s="676"/>
      <c r="S27" s="676"/>
      <c r="T27" s="52" t="s">
        <v>38</v>
      </c>
      <c r="U27" s="72"/>
      <c r="V27" s="72"/>
      <c r="Y27" s="70" t="s">
        <v>39</v>
      </c>
      <c r="Z27" s="73"/>
      <c r="AH27" s="61"/>
      <c r="AI27" s="61"/>
      <c r="AJ27" s="61"/>
      <c r="AK27" s="61"/>
      <c r="AL27" s="655">
        <f>+AH18+P27</f>
        <v>234.42</v>
      </c>
      <c r="AM27" s="656"/>
      <c r="AN27" s="656"/>
      <c r="AO27" s="656"/>
      <c r="AP27" s="60" t="s">
        <v>13</v>
      </c>
      <c r="AQ27" s="295"/>
      <c r="AR27" s="130"/>
      <c r="AS27" s="620">
        <v>52.02</v>
      </c>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251.52</v>
      </c>
      <c r="E29" s="650"/>
      <c r="F29" s="650"/>
      <c r="G29" s="199" t="s">
        <v>158</v>
      </c>
      <c r="H29" s="695">
        <f>+AL27</f>
        <v>234.42</v>
      </c>
      <c r="I29" s="692"/>
      <c r="J29" s="199" t="s">
        <v>158</v>
      </c>
      <c r="M29" s="660"/>
      <c r="P29" s="64"/>
      <c r="Q29" s="147"/>
      <c r="R29" s="59" t="s">
        <v>144</v>
      </c>
      <c r="S29" s="662" t="s">
        <v>33</v>
      </c>
      <c r="T29" s="673"/>
      <c r="U29" s="673"/>
      <c r="V29" s="674"/>
      <c r="W29" s="56"/>
      <c r="X29" s="74"/>
      <c r="Y29" s="677" t="s">
        <v>191</v>
      </c>
      <c r="Z29" s="678"/>
      <c r="AA29" s="649">
        <v>234.42</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251.52</v>
      </c>
      <c r="E30" s="650"/>
      <c r="F30" s="650"/>
      <c r="G30" s="199" t="s">
        <v>158</v>
      </c>
      <c r="H30" s="695">
        <f>+AL30</f>
        <v>234.42</v>
      </c>
      <c r="I30" s="692"/>
      <c r="J30" s="199" t="s">
        <v>158</v>
      </c>
      <c r="M30" s="660"/>
      <c r="P30" s="64"/>
      <c r="R30" s="675">
        <f>+ROUND(AA28,2)+ROUND(AA29,2)+ROUND(AA30,2)</f>
        <v>234.42</v>
      </c>
      <c r="S30" s="676"/>
      <c r="T30" s="676"/>
      <c r="U30" s="676"/>
      <c r="V30" s="52" t="s">
        <v>16</v>
      </c>
      <c r="Y30" s="677" t="s">
        <v>148</v>
      </c>
      <c r="Z30" s="678"/>
      <c r="AA30" s="649">
        <v>0</v>
      </c>
      <c r="AB30" s="650"/>
      <c r="AC30" s="650"/>
      <c r="AD30" s="650"/>
      <c r="AE30" s="650"/>
      <c r="AF30" s="52" t="s">
        <v>13</v>
      </c>
      <c r="AL30" s="620">
        <v>234.42</v>
      </c>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8"/>
    </row>
    <row r="32" spans="2:49" ht="27" customHeight="1" thickTop="1" thickBot="1">
      <c r="B32" s="681" t="s">
        <v>400</v>
      </c>
      <c r="C32" s="682"/>
      <c r="D32" s="650">
        <v>251.52</v>
      </c>
      <c r="E32" s="650"/>
      <c r="F32" s="650"/>
      <c r="G32" s="199" t="s">
        <v>158</v>
      </c>
      <c r="H32" s="695">
        <f>+AS27</f>
        <v>52.02</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5" zoomScaleNormal="100" workbookViewId="0">
      <selection activeCell="H24" sqref="H24:I24"/>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0.73</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5.4</v>
      </c>
      <c r="E24" s="650"/>
      <c r="F24" s="650"/>
      <c r="G24" s="199" t="s">
        <v>158</v>
      </c>
      <c r="H24" s="695">
        <f>+F12</f>
        <v>0.73</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0.73</v>
      </c>
      <c r="Q27" s="676"/>
      <c r="R27" s="676"/>
      <c r="S27" s="676"/>
      <c r="T27" s="52" t="s">
        <v>38</v>
      </c>
      <c r="U27" s="72"/>
      <c r="V27" s="72"/>
      <c r="Y27" s="70" t="s">
        <v>39</v>
      </c>
      <c r="Z27" s="73"/>
      <c r="AH27" s="61"/>
      <c r="AI27" s="61"/>
      <c r="AJ27" s="61"/>
      <c r="AK27" s="61"/>
      <c r="AL27" s="655">
        <f>+AH18+P27</f>
        <v>0.73</v>
      </c>
      <c r="AM27" s="656"/>
      <c r="AN27" s="656"/>
      <c r="AO27" s="656"/>
      <c r="AP27" s="60" t="s">
        <v>13</v>
      </c>
      <c r="AQ27" s="295"/>
      <c r="AR27" s="130"/>
      <c r="AS27" s="620">
        <v>0.73</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5.4</v>
      </c>
      <c r="E29" s="650"/>
      <c r="F29" s="650"/>
      <c r="G29" s="199" t="s">
        <v>158</v>
      </c>
      <c r="H29" s="695">
        <f>+AL27</f>
        <v>0.73</v>
      </c>
      <c r="I29" s="692"/>
      <c r="J29" s="199" t="s">
        <v>158</v>
      </c>
      <c r="M29" s="660"/>
      <c r="P29" s="64"/>
      <c r="Q29" s="147"/>
      <c r="R29" s="59" t="s">
        <v>145</v>
      </c>
      <c r="S29" s="662" t="s">
        <v>33</v>
      </c>
      <c r="T29" s="673"/>
      <c r="U29" s="673"/>
      <c r="V29" s="674"/>
      <c r="W29" s="56"/>
      <c r="X29" s="74"/>
      <c r="Y29" s="677" t="s">
        <v>191</v>
      </c>
      <c r="Z29" s="678"/>
      <c r="AA29" s="649">
        <v>0.73</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5.4</v>
      </c>
      <c r="E30" s="650"/>
      <c r="F30" s="650"/>
      <c r="G30" s="199" t="s">
        <v>158</v>
      </c>
      <c r="H30" s="695">
        <f>+AL30</f>
        <v>0.73</v>
      </c>
      <c r="I30" s="692"/>
      <c r="J30" s="199" t="s">
        <v>158</v>
      </c>
      <c r="M30" s="660"/>
      <c r="P30" s="64"/>
      <c r="R30" s="675">
        <f>+ROUND(AA28,2)+ROUND(AA29,2)+ROUND(AA30,2)</f>
        <v>0.73</v>
      </c>
      <c r="S30" s="676"/>
      <c r="T30" s="676"/>
      <c r="U30" s="676"/>
      <c r="V30" s="52" t="s">
        <v>16</v>
      </c>
      <c r="Y30" s="677" t="s">
        <v>148</v>
      </c>
      <c r="Z30" s="678"/>
      <c r="AA30" s="649">
        <v>0</v>
      </c>
      <c r="AB30" s="650"/>
      <c r="AC30" s="650"/>
      <c r="AD30" s="650"/>
      <c r="AE30" s="650"/>
      <c r="AF30" s="52" t="s">
        <v>13</v>
      </c>
      <c r="AL30" s="620">
        <v>0.73</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5.4</v>
      </c>
      <c r="E32" s="650"/>
      <c r="F32" s="650"/>
      <c r="G32" s="199" t="s">
        <v>158</v>
      </c>
      <c r="H32" s="695">
        <f>+AS27</f>
        <v>0.73</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Normal="100" workbookViewId="0">
      <selection activeCell="AA30" sqref="AA30:AE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0.57999999999999996</v>
      </c>
      <c r="E24" s="650"/>
      <c r="F24" s="650"/>
      <c r="G24" s="199" t="s">
        <v>158</v>
      </c>
      <c r="H24" s="695">
        <f>+F12</f>
        <v>0</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0.57999999999999996</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0.57999999999999996</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v>0</v>
      </c>
      <c r="AB30" s="650"/>
      <c r="AC30" s="650"/>
      <c r="AD30" s="650"/>
      <c r="AE30" s="650"/>
      <c r="AF30" s="52" t="s">
        <v>13</v>
      </c>
      <c r="AL30" s="620">
        <v>0</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0.57999999999999996</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4" zoomScaleNormal="100" workbookViewId="0">
      <selection activeCell="R33" sqref="R33:U33"/>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0.17</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0.17</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0.17</v>
      </c>
      <c r="Q27" s="676"/>
      <c r="R27" s="676"/>
      <c r="S27" s="676"/>
      <c r="T27" s="52" t="s">
        <v>38</v>
      </c>
      <c r="U27" s="72"/>
      <c r="V27" s="72"/>
      <c r="Y27" s="70" t="s">
        <v>39</v>
      </c>
      <c r="Z27" s="73"/>
      <c r="AH27" s="61"/>
      <c r="AI27" s="61"/>
      <c r="AJ27" s="61"/>
      <c r="AK27" s="61"/>
      <c r="AL27" s="655">
        <f>+AH18+P27</f>
        <v>0.17</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0.17</v>
      </c>
      <c r="I29" s="692"/>
      <c r="J29" s="199" t="s">
        <v>158</v>
      </c>
      <c r="M29" s="660"/>
      <c r="P29" s="64"/>
      <c r="Q29" s="147"/>
      <c r="R29" s="59" t="s">
        <v>145</v>
      </c>
      <c r="S29" s="662" t="s">
        <v>33</v>
      </c>
      <c r="T29" s="673"/>
      <c r="U29" s="673"/>
      <c r="V29" s="674"/>
      <c r="W29" s="56"/>
      <c r="X29" s="74"/>
      <c r="Y29" s="677" t="s">
        <v>191</v>
      </c>
      <c r="Z29" s="678"/>
      <c r="AA29" s="649">
        <v>0.17</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0.17</v>
      </c>
      <c r="I30" s="692"/>
      <c r="J30" s="199" t="s">
        <v>158</v>
      </c>
      <c r="M30" s="660"/>
      <c r="P30" s="64"/>
      <c r="R30" s="675">
        <f>+ROUND(AA28,2)+ROUND(AA29,2)+ROUND(AA30,2)</f>
        <v>0.17</v>
      </c>
      <c r="S30" s="676"/>
      <c r="T30" s="676"/>
      <c r="U30" s="676"/>
      <c r="V30" s="52" t="s">
        <v>16</v>
      </c>
      <c r="Y30" s="677" t="s">
        <v>148</v>
      </c>
      <c r="Z30" s="678"/>
      <c r="AA30" s="649">
        <v>0</v>
      </c>
      <c r="AB30" s="650"/>
      <c r="AC30" s="650"/>
      <c r="AD30" s="650"/>
      <c r="AE30" s="650"/>
      <c r="AF30" s="52" t="s">
        <v>13</v>
      </c>
      <c r="AL30" s="620">
        <v>0.17</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5"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2"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7" zoomScaleNormal="100" workbookViewId="0">
      <selection activeCell="AA31" sqref="AA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0.32</v>
      </c>
      <c r="E24" s="650"/>
      <c r="F24" s="650"/>
      <c r="G24" s="199" t="s">
        <v>158</v>
      </c>
      <c r="H24" s="695">
        <f>+F12</f>
        <v>0</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0.32</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v>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0.32</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v>0</v>
      </c>
      <c r="AB30" s="650"/>
      <c r="AC30" s="650"/>
      <c r="AD30" s="650"/>
      <c r="AE30" s="650"/>
      <c r="AF30" s="52" t="s">
        <v>13</v>
      </c>
      <c r="AL30" s="620">
        <v>0</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0.32</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9"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1"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株式会社ＤＮＰファインケミカル　東京工場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I40" sqref="I40"/>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株式会社ＤＮＰファインケミカル　東京工場</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251.52</v>
      </c>
      <c r="H9" s="383">
        <f>IF(OR(ｲ.特管廃酸!D24&gt;0,ｲ.特管廃酸!D24&lt;0),ｲ.特管廃酸!D24,IF(H$19&gt;0,"0",0))</f>
        <v>5.4</v>
      </c>
      <c r="I9" s="383">
        <f>IF(OR(ｳ.特管廃ｱﾙｶﾘ!D24&gt;0,ｳ.特管廃ｱﾙｶﾘ!D24&lt;0),ｳ.特管廃ｱﾙｶﾘ!D24,IF(I$19&gt;0,"0",0))</f>
        <v>0.57999999999999996</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t="str">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0.32</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257.82</v>
      </c>
    </row>
    <row r="10" spans="2:24" ht="24" customHeight="1">
      <c r="B10" s="173" t="s">
        <v>327</v>
      </c>
      <c r="C10" s="758" t="s">
        <v>244</v>
      </c>
      <c r="D10" s="758"/>
      <c r="E10" s="758"/>
      <c r="F10" s="759"/>
      <c r="G10" s="385" t="str">
        <f>IF(OR(ｱ.特管廃油!D25&gt;0,ｱ.特管廃油!D25&lt;0),ｱ.特管廃油!D25,IF(G$19&gt;0,"0",0))</f>
        <v>0</v>
      </c>
      <c r="H10" s="385" t="str">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t="str">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t="str">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t="str">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t="str">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t="str">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t="str">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t="str">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251.52</v>
      </c>
      <c r="H14" s="387">
        <f>IF(OR(ｲ.特管廃酸!D29&gt;0,ｲ.特管廃酸!D29&lt;0),ｲ.特管廃酸!D29,IF(H$19&gt;0,"0",0))</f>
        <v>5.4</v>
      </c>
      <c r="I14" s="387">
        <f>IF(OR(ｳ.特管廃ｱﾙｶﾘ!D29&gt;0,ｳ.特管廃ｱﾙｶﾘ!D29&lt;0),ｳ.特管廃ｱﾙｶﾘ!D29,IF(I$19&gt;0,"0",0))</f>
        <v>0.57999999999999996</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t="str">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0.32</v>
      </c>
      <c r="V14" s="387">
        <f>IF(OR(ﾀ.有害廃ｱﾙｶﾘ!D29&gt;0,ﾀ.有害廃ｱﾙｶﾘ!D29&lt;0),ﾀ.有害廃ｱﾙｶﾘ!D29,IF(V$19&gt;0,"0",0))</f>
        <v>0</v>
      </c>
      <c r="W14" s="388">
        <f>IF(OR(ﾁ.廃水銀等!D29&gt;0,ﾁ.廃水銀等!D29&lt;0),ﾁ.廃水銀等!D29,IF(W$19&gt;0,"0",0))</f>
        <v>0</v>
      </c>
      <c r="X14" s="389">
        <f t="shared" si="0"/>
        <v>257.82</v>
      </c>
    </row>
    <row r="15" spans="2:24" ht="24" customHeight="1">
      <c r="B15" s="173" t="s">
        <v>184</v>
      </c>
      <c r="C15" s="744" t="s">
        <v>182</v>
      </c>
      <c r="D15" s="744"/>
      <c r="E15" s="744"/>
      <c r="F15" s="745"/>
      <c r="G15" s="387">
        <f>IF(OR(ｱ.特管廃油!D30&gt;0,ｱ.特管廃油!D30&lt;0),ｱ.特管廃油!D30,IF(G$19&gt;0,"0",0))</f>
        <v>251.52</v>
      </c>
      <c r="H15" s="387">
        <f>IF(OR(ｲ.特管廃酸!D30&gt;0,ｲ.特管廃酸!D30&lt;0),ｲ.特管廃酸!D30,IF(H$19&gt;0,"0",0))</f>
        <v>5.4</v>
      </c>
      <c r="I15" s="387">
        <f>IF(OR(ｳ.特管廃ｱﾙｶﾘ!D30&gt;0,ｳ.特管廃ｱﾙｶﾘ!D30&lt;0),ｳ.特管廃ｱﾙｶﾘ!D30,IF(I$19&gt;0,"0",0))</f>
        <v>0.57999999999999996</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t="str">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0.32</v>
      </c>
      <c r="V15" s="387">
        <f>IF(OR(ﾀ.有害廃ｱﾙｶﾘ!D30&gt;0,ﾀ.有害廃ｱﾙｶﾘ!D30&lt;0),ﾀ.有害廃ｱﾙｶﾘ!D30,IF(V$19&gt;0,"0",0))</f>
        <v>0</v>
      </c>
      <c r="W15" s="388">
        <f>IF(OR(ﾁ.廃水銀等!D30&gt;0,ﾁ.廃水銀等!D30&lt;0),ﾁ.廃水銀等!D30,IF(W$19&gt;0,"0",0))</f>
        <v>0</v>
      </c>
      <c r="X15" s="389">
        <f t="shared" si="0"/>
        <v>257.82</v>
      </c>
    </row>
    <row r="16" spans="2:24" ht="24" customHeight="1">
      <c r="B16" s="173" t="s">
        <v>185</v>
      </c>
      <c r="C16" s="744" t="s">
        <v>183</v>
      </c>
      <c r="D16" s="744"/>
      <c r="E16" s="744"/>
      <c r="F16" s="745"/>
      <c r="G16" s="387" t="str">
        <f>IF(OR(ｱ.特管廃油!D31&gt;0,ｱ.特管廃油!D31&lt;0),ｱ.特管廃油!D31,IF(G$19&gt;0,"0",0))</f>
        <v>0</v>
      </c>
      <c r="H16" s="387" t="str">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t="str">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44" t="s">
        <v>400</v>
      </c>
      <c r="D17" s="744"/>
      <c r="E17" s="744"/>
      <c r="F17" s="745"/>
      <c r="G17" s="387">
        <f>IF(OR(ｱ.特管廃油!D32&gt;0,ｱ.特管廃油!D32&lt;0),ｱ.特管廃油!D32,IF(G$19&gt;0,"0",0))</f>
        <v>251.52</v>
      </c>
      <c r="H17" s="387">
        <f>IF(OR(ｲ.特管廃酸!D32&gt;0,ｲ.特管廃酸!D32&lt;0),ｲ.特管廃酸!D32,IF(H$19&gt;0,"0",0))</f>
        <v>5.4</v>
      </c>
      <c r="I17" s="387">
        <f>IF(OR(ｳ.特管廃ｱﾙｶﾘ!D32&gt;0,ｳ.特管廃ｱﾙｶﾘ!D32&lt;0),ｳ.特管廃ｱﾙｶﾘ!D32,IF(I$19&gt;0,"0",0))</f>
        <v>0.57999999999999996</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t="str">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0.32</v>
      </c>
      <c r="V17" s="387">
        <f>IF(OR(ﾀ.有害廃ｱﾙｶﾘ!D32&gt;0,ﾀ.有害廃ｱﾙｶﾘ!D32&lt;0),ﾀ.有害廃ｱﾙｶﾘ!D32,IF(V$19&gt;0,"0",0))</f>
        <v>0</v>
      </c>
      <c r="W17" s="388">
        <f>IF(OR(ﾁ.廃水銀等!D32&gt;0,ﾁ.廃水銀等!D32&lt;0),ﾁ.廃水銀等!D32,IF(W$19&gt;0,"0",0))</f>
        <v>0</v>
      </c>
      <c r="X17" s="389">
        <f t="shared" si="0"/>
        <v>257.82</v>
      </c>
    </row>
    <row r="18" spans="2:24" ht="24" customHeight="1" thickBot="1">
      <c r="B18" s="174"/>
      <c r="C18" s="202" t="s">
        <v>201</v>
      </c>
      <c r="D18" s="756" t="s">
        <v>403</v>
      </c>
      <c r="E18" s="756"/>
      <c r="F18" s="757"/>
      <c r="G18" s="390" t="str">
        <f>IF(OR(ｱ.特管廃油!D33&gt;0,ｱ.特管廃油!D33&lt;0),ｱ.特管廃油!D33,IF(G$19&gt;0,"0",0))</f>
        <v>0</v>
      </c>
      <c r="H18" s="390" t="str">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t="str">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234.42</v>
      </c>
      <c r="H19" s="393">
        <f t="shared" si="1"/>
        <v>0.73</v>
      </c>
      <c r="I19" s="393">
        <f t="shared" si="1"/>
        <v>0</v>
      </c>
      <c r="J19" s="393">
        <f t="shared" si="1"/>
        <v>0</v>
      </c>
      <c r="K19" s="393">
        <f t="shared" si="1"/>
        <v>0</v>
      </c>
      <c r="L19" s="393">
        <f t="shared" si="1"/>
        <v>0</v>
      </c>
      <c r="M19" s="393">
        <f t="shared" si="1"/>
        <v>0</v>
      </c>
      <c r="N19" s="393">
        <f t="shared" si="1"/>
        <v>0</v>
      </c>
      <c r="O19" s="393">
        <f t="shared" si="1"/>
        <v>0</v>
      </c>
      <c r="P19" s="393">
        <f t="shared" si="1"/>
        <v>0.17</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235.31999999999996</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234.42</v>
      </c>
      <c r="H37" s="417">
        <f t="shared" si="7"/>
        <v>0.73</v>
      </c>
      <c r="I37" s="417">
        <f t="shared" si="7"/>
        <v>0</v>
      </c>
      <c r="J37" s="417">
        <f t="shared" si="7"/>
        <v>0</v>
      </c>
      <c r="K37" s="417">
        <f t="shared" si="7"/>
        <v>0</v>
      </c>
      <c r="L37" s="417">
        <f t="shared" si="7"/>
        <v>0</v>
      </c>
      <c r="M37" s="417">
        <f t="shared" si="7"/>
        <v>0</v>
      </c>
      <c r="N37" s="417">
        <f t="shared" si="7"/>
        <v>0</v>
      </c>
      <c r="O37" s="417">
        <f t="shared" si="7"/>
        <v>0</v>
      </c>
      <c r="P37" s="417">
        <f t="shared" si="7"/>
        <v>0.17</v>
      </c>
      <c r="Q37" s="417">
        <f t="shared" si="7"/>
        <v>0</v>
      </c>
      <c r="R37" s="417">
        <f t="shared" si="7"/>
        <v>0</v>
      </c>
      <c r="S37" s="417">
        <f t="shared" si="7"/>
        <v>0</v>
      </c>
      <c r="T37" s="417">
        <f t="shared" si="7"/>
        <v>0</v>
      </c>
      <c r="U37" s="417">
        <f t="shared" si="7"/>
        <v>0</v>
      </c>
      <c r="V37" s="417">
        <f t="shared" si="7"/>
        <v>0</v>
      </c>
      <c r="W37" s="417">
        <f>+W38+W42</f>
        <v>0</v>
      </c>
      <c r="X37" s="418">
        <f t="shared" si="2"/>
        <v>235.31999999999996</v>
      </c>
    </row>
    <row r="38" spans="2:24" ht="24" customHeight="1">
      <c r="B38" s="171"/>
      <c r="C38" s="731"/>
      <c r="D38" s="212"/>
      <c r="E38" s="210" t="s">
        <v>195</v>
      </c>
      <c r="F38" s="437"/>
      <c r="G38" s="411">
        <f t="shared" ref="G38:V38" si="8">SUM(G39:G41)</f>
        <v>234.42</v>
      </c>
      <c r="H38" s="411">
        <f t="shared" si="8"/>
        <v>0.73</v>
      </c>
      <c r="I38" s="411">
        <f t="shared" si="8"/>
        <v>0</v>
      </c>
      <c r="J38" s="411">
        <f t="shared" si="8"/>
        <v>0</v>
      </c>
      <c r="K38" s="411">
        <f t="shared" si="8"/>
        <v>0</v>
      </c>
      <c r="L38" s="411">
        <f t="shared" si="8"/>
        <v>0</v>
      </c>
      <c r="M38" s="411">
        <f t="shared" si="8"/>
        <v>0</v>
      </c>
      <c r="N38" s="411">
        <f t="shared" si="8"/>
        <v>0</v>
      </c>
      <c r="O38" s="411">
        <f t="shared" si="8"/>
        <v>0</v>
      </c>
      <c r="P38" s="411">
        <f t="shared" si="8"/>
        <v>0.17</v>
      </c>
      <c r="Q38" s="411">
        <f t="shared" si="8"/>
        <v>0</v>
      </c>
      <c r="R38" s="411">
        <f t="shared" si="8"/>
        <v>0</v>
      </c>
      <c r="S38" s="411">
        <f t="shared" si="8"/>
        <v>0</v>
      </c>
      <c r="T38" s="411">
        <f t="shared" si="8"/>
        <v>0</v>
      </c>
      <c r="U38" s="411">
        <f t="shared" si="8"/>
        <v>0</v>
      </c>
      <c r="V38" s="411">
        <f t="shared" si="8"/>
        <v>0</v>
      </c>
      <c r="W38" s="411">
        <f>SUM(W39:W41)</f>
        <v>0</v>
      </c>
      <c r="X38" s="412">
        <f t="shared" si="2"/>
        <v>235.31999999999996</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1"/>
      <c r="D40" s="213"/>
      <c r="E40" s="208"/>
      <c r="F40" s="206" t="s">
        <v>194</v>
      </c>
      <c r="G40" s="413">
        <f>+ｱ.特管廃油!$AA$29</f>
        <v>234.42</v>
      </c>
      <c r="H40" s="413">
        <f>+ｲ.特管廃酸!$AA$29</f>
        <v>0.73</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0.17</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235.31999999999996</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234.42</v>
      </c>
      <c r="H43" s="419">
        <f>+ｲ.特管廃酸!$AL$27</f>
        <v>0.73</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0.17</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235.31999999999996</v>
      </c>
    </row>
    <row r="44" spans="2:24" ht="24" customHeight="1">
      <c r="B44" s="171"/>
      <c r="C44" s="178"/>
      <c r="D44" s="176" t="s">
        <v>150</v>
      </c>
      <c r="E44" s="725" t="s">
        <v>178</v>
      </c>
      <c r="F44" s="726"/>
      <c r="G44" s="421">
        <f>+ｱ.特管廃油!$AL$30</f>
        <v>234.42</v>
      </c>
      <c r="H44" s="421">
        <f>+ｲ.特管廃酸!$AL$30</f>
        <v>0.73</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0.17</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235.31999999999996</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29" t="s">
        <v>404</v>
      </c>
      <c r="F46" s="730"/>
      <c r="G46" s="413">
        <f>+ｱ.特管廃油!$AS$27</f>
        <v>52.02</v>
      </c>
      <c r="H46" s="413">
        <f>+ｲ.特管廃酸!$AS$27</f>
        <v>0.73</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52.75</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485.94</v>
      </c>
      <c r="H55" s="474">
        <f t="shared" ref="H55:V55" si="9">IF(H9="0",+H19+H20,+H9+H19+H20)</f>
        <v>6.1300000000000008</v>
      </c>
      <c r="I55" s="474">
        <f t="shared" si="9"/>
        <v>0.57999999999999996</v>
      </c>
      <c r="J55" s="474">
        <f t="shared" si="9"/>
        <v>0</v>
      </c>
      <c r="K55" s="474">
        <f t="shared" si="9"/>
        <v>0</v>
      </c>
      <c r="L55" s="474">
        <f t="shared" si="9"/>
        <v>0</v>
      </c>
      <c r="M55" s="474">
        <f t="shared" si="9"/>
        <v>0</v>
      </c>
      <c r="N55" s="474">
        <f t="shared" si="9"/>
        <v>0</v>
      </c>
      <c r="O55" s="474">
        <f t="shared" si="9"/>
        <v>0</v>
      </c>
      <c r="P55" s="474">
        <f t="shared" si="9"/>
        <v>0.17</v>
      </c>
      <c r="Q55" s="474">
        <f t="shared" si="9"/>
        <v>0</v>
      </c>
      <c r="R55" s="474">
        <f t="shared" si="9"/>
        <v>0</v>
      </c>
      <c r="S55" s="474">
        <f t="shared" si="9"/>
        <v>0</v>
      </c>
      <c r="T55" s="474">
        <f t="shared" si="9"/>
        <v>0</v>
      </c>
      <c r="U55" s="474">
        <f t="shared" si="9"/>
        <v>0.32</v>
      </c>
      <c r="V55" s="474">
        <f t="shared" si="9"/>
        <v>0</v>
      </c>
      <c r="W55" s="474">
        <f>IF(W9="0",+W19+W20,+W9+W19+W20)</f>
        <v>0</v>
      </c>
      <c r="X55" s="475">
        <f>+X9+X19+X20</f>
        <v>493.14</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8" zoomScaleNormal="100" zoomScaleSheetLayoutView="145" workbookViewId="0">
      <selection activeCell="H40" sqref="H40"/>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令和6年6月27日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神奈川県横浜市緑区青砥町450番地</v>
      </c>
      <c r="K16" s="797"/>
      <c r="L16" s="798"/>
      <c r="M16" s="798"/>
      <c r="N16" s="798"/>
      <c r="O16" s="799"/>
    </row>
    <row r="17" spans="1:17" ht="26.25" customHeight="1">
      <c r="C17" s="233"/>
      <c r="D17" s="234"/>
      <c r="E17" s="234"/>
      <c r="F17" s="234"/>
      <c r="G17" s="234"/>
      <c r="H17" s="238" t="s">
        <v>7</v>
      </c>
      <c r="I17" s="238"/>
      <c r="J17" s="797" t="str">
        <f>+表紙!J40</f>
        <v>株式会社ＤＮＰファインケミカル
代表取締役　三瓶　誠</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045-932-5121</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株式会社ＤＮＰファインケミカル　東京工場</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2028</v>
      </c>
      <c r="N25" s="827"/>
      <c r="O25" s="828"/>
    </row>
    <row r="26" spans="1:17" ht="21" customHeight="1">
      <c r="C26" s="800" t="s">
        <v>11</v>
      </c>
      <c r="D26" s="801"/>
      <c r="E26" s="802"/>
      <c r="F26" s="831" t="str">
        <f>+表紙!F49</f>
        <v>神奈川県横浜市緑区青砥町450番地</v>
      </c>
      <c r="G26" s="832"/>
      <c r="H26" s="832"/>
      <c r="I26" s="832"/>
      <c r="J26" s="832"/>
      <c r="K26" s="832"/>
      <c r="L26" s="128" t="s">
        <v>134</v>
      </c>
      <c r="M26" s="243"/>
      <c r="N26" s="779" t="str">
        <f>IF(+表紙!N49="","",+表紙!N49)</f>
        <v>045-932-6019</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Ｅ16－化学工業</v>
      </c>
      <c r="G29" s="773"/>
      <c r="H29" s="773"/>
      <c r="I29" s="773"/>
      <c r="J29" s="359" t="s">
        <v>47</v>
      </c>
      <c r="K29" s="359"/>
      <c r="L29" s="781" t="str">
        <f>IF(+表紙!L52="","",+表紙!L52)</f>
        <v>精密化成品製造・販売業</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f>IF(+表紙!L53="","",+表紙!L53)</f>
        <v>13953</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t="str">
        <f>IF(+表紙!F59="","",+表紙!F59)</f>
        <v>208人</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257.82</v>
      </c>
      <c r="I40" s="272" t="s">
        <v>4</v>
      </c>
      <c r="J40" s="493" t="s">
        <v>293</v>
      </c>
      <c r="K40" s="494"/>
      <c r="L40" s="495"/>
      <c r="M40" s="837">
        <f>+表紙!M63</f>
        <v>257.82</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257.82</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t="str">
        <f>+表紙!M65</f>
        <v>0</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f>+表紙!M66</f>
        <v>257.82</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286.47000000000003</v>
      </c>
      <c r="N46" s="335" t="s">
        <v>329</v>
      </c>
      <c r="O46" s="336"/>
    </row>
    <row r="47" spans="1:17" ht="17.25" customHeight="1">
      <c r="C47" s="337"/>
      <c r="D47" s="587"/>
      <c r="E47" s="588"/>
      <c r="F47" s="588"/>
      <c r="G47" s="588"/>
      <c r="H47" s="588"/>
      <c r="I47" s="589"/>
      <c r="J47" s="498" t="s">
        <v>413</v>
      </c>
      <c r="K47" s="499"/>
      <c r="L47" s="499"/>
      <c r="M47" s="339">
        <f>IF(表紙!M70="","",表紙!M70)</f>
        <v>235.31999999999996</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電子マニフェストによる取引を遵守し、期限までに運搬、処分、最終処分が完了していることを確認している。</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2024-06-27T03:17:31Z</dcterms:created>
  <dcterms:modified xsi:type="dcterms:W3CDTF">2024-09-09T07:13:16Z</dcterms:modified>
</cp:coreProperties>
</file>