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7"/>
  <c r="K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G26" i="94"/>
  <c r="G27" i="94" s="1"/>
  <c r="G38" i="94"/>
  <c r="G37" i="94" s="1"/>
  <c r="G19" i="94" s="1"/>
  <c r="Y18" i="74"/>
  <c r="AL27" i="74"/>
  <c r="Y18" i="76"/>
  <c r="AL27" i="76"/>
  <c r="AL31" i="76" s="1"/>
  <c r="J52" i="94" s="1"/>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78" l="1"/>
  <c r="AL31" i="78"/>
  <c r="L52" i="94" s="1"/>
  <c r="H29" i="75"/>
  <c r="AL31" i="75"/>
  <c r="I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T55" i="94"/>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<sst xmlns="http://schemas.openxmlformats.org/spreadsheetml/2006/main" count="3273" uniqueCount="459">
  <si>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</si>
  <si>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</si>
  <si>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</si>
  <si>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</si>
  <si>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</si>
  <si>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</si>
  <si>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</si>
  <si>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</si>
  <si>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</si>
  <si>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</si>
  <si>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</si>
  <si>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</si>
  <si>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</si>
  <si>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</si>
  <si>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</si>
  <si>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</si>
  <si>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</si>
  <si>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</si>
  <si>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</si>
  <si>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</si>
  <si>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</si>
  <si>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</si>
  <si>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</si>
  <si>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</si>
  <si>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</si>
  <si>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</si>
  <si>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</si>
  <si>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</si>
  <si>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</si>
  <si>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</si>
  <si>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</si>
  <si>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</si>
  <si>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</si>
  <si>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</si>
  <si>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</si>
  <si>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</si>
  <si>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</si>
  <si>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</si>
  <si>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</si>
  <si>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</si>
  <si>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</si>
  <si>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</si>
  <si>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</si>
  <si>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</si>
  <si>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</si>
  <si>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</si>
  <si>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</si>
  <si>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</si>
  <si>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</si>
  <si>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</si>
  <si>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</si>
  <si>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</si>
  <si>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</si>
  <si>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</si>
  <si>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</si>
  <si>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</si>
  <si>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</si>
  <si>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</si>
  <si>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</si>
  <si>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</si>
  <si>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</si>
  <si>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</si>
  <si>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</si>
  <si>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</si>
  <si>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</si>
  <si>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</si>
  <si>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</si>
  <si>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</si>
  <si>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</si>
  <si>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</si>
  <si>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</si>
  <si>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</si>
  <si>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</si>
  <si>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</si>
  <si>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</si>
  <si>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</si>
  <si>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</si>
  <si>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</si>
  <si>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</si>
  <si>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</si>
  <si>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</si>
  <si>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</si>
  <si>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</si>
  <si>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</si>
  <si>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</si>
  <si>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</si>
  <si>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</si>
  <si>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</si>
  <si>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</si>
  <si>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</si>
  <si>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</si>
  <si>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</si>
  <si>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</si>
  <si>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</si>
  <si>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</si>
  <si>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</si>
  <si>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</si>
  <si>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</si>
  <si>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</si>
  <si>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</si>
  <si>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</si>
  <si>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</si>
  <si>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</si>
  <si>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</si>
  <si>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</si>
  <si>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</si>
  <si>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</si>
  <si>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</si>
  <si>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</si>
  <si>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</si>
  <si>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</si>
  <si>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</si>
  <si>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</si>
  <si>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</si>
  <si>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</si>
  <si>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</si>
  <si>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</si>
  <si>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</si>
  <si>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</si>
  <si>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</si>
  <si>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</si>
  <si>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</si>
  <si>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</si>
  <si>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</si>
  <si>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</si>
  <si>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</si>
  <si>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</si>
  <si>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</si>
  <si>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</si>
  <si>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</si>
  <si>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</si>
  <si>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</si>
  <si>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</si>
  <si>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</si>
  <si>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</si>
  <si>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</si>
  <si>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</si>
  <si>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</si>
  <si>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</si>
  <si>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</si>
  <si>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</si>
  <si>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</si>
  <si>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</si>
  <si>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</si>
  <si>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</si>
  <si>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</si>
  <si>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</si>
  <si>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</si>
  <si>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</si>
  <si>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</si>
  <si>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</si>
  <si>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</si>
  <si>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</si>
  <si>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</si>
  <si>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</si>
  <si>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</si>
  <si>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</si>
  <si>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</si>
  <si>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</si>
  <si>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</si>
  <si>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</si>
  <si>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</si>
  <si>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</si>
  <si>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</si>
  <si>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</si>
  <si>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</si>
  <si>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</si>
  <si>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</si>
  <si>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</si>
  <si>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</si>
  <si>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</si>
  <si>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</si>
  <si>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</si>
  <si>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</si>
  <si>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</si>
  <si>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</si>
  <si>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</si>
  <si>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</si>
  <si>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</si>
  <si>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</si>
  <si>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</si>
  <si>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</si>
  <si>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</si>
  <si>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</si>
  <si>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</si>
  <si>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</si>
  <si>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</si>
  <si>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</si>
  <si>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</si>
  <si>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</si>
  <si>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</si>
  <si>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</si>
  <si>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</si>
  <si>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</si>
  <si>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</si>
  <si>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</si>
  <si>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</si>
  <si>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</si>
  <si>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</si>
  <si>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</si>
  <si>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</si>
  <si>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</si>
  <si>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</si>
  <si>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</si>
  <si>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</si>
  <si>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</si>
  <si>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</si>
  <si>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</si>
  <si>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</si>
  <si>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</si>
  <si>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</si>
  <si>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</si>
  <si>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</si>
  <si>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</si>
  <si>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</si>
  <si>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</si>
  <si>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</si>
  <si>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</si>
  <si>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</si>
  <si>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</si>
  <si>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</si>
  <si>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</si>
  <si>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</si>
  <si>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</si>
  <si>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</si>
  <si>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</si>
  <si>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</si>
  <si>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</si>
  <si>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</si>
  <si>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</si>
  <si>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</si>
  <si>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</si>
  <si>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</si>
  <si>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</si>
  <si>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</si>
  <si>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</si>
  <si>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</si>
  <si>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</si>
  <si>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</si>
  <si>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</si>
  <si>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</si>
  <si>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</si>
  <si>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</si>
  <si>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</si>
  <si>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</si>
  <si>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</si>
  <si>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</si>
  <si>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</si>
  <si>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</si>
  <si>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</si>
  <si>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</si>
  <si>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</si>
  <si>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</si>
  <si>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</si>
  <si>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</si>
  <si>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</si>
  <si>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</si>
  <si>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</si>
  <si>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</si>
  <si>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</si>
  <si>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</si>
  <si>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</si>
  <si>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</si>
  <si>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</si>
  <si>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</si>
  <si>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</si>
  <si>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</si>
  <si>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</si>
  <si>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</si>
  <si>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</si>
  <si>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</si>
  <si>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</si>
  <si>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</si>
  <si>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</si>
  <si>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</si>
  <si>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</si>
  <si>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</si>
  <si>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</si>
  <si>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</si>
  <si>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</si>
  <si>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</si>
  <si>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</si>
  <si>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</si>
  <si>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</si>
  <si>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</si>
  <si>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</si>
  <si>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</si>
  <si>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</si>
  <si>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</si>
  <si>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</si>
  <si>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</si>
  <si>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</si>
  <si>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</si>
  <si>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</si>
  <si>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</si>
  <si>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</si>
  <si>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</si>
  <si>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</si>
  <si>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</si>
  <si>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</si>
  <si>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</si>
  <si>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</si>
  <si>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</si>
  <si>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</si>
  <si>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</si>
  <si>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</si>
  <si>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</si>
  <si>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</si>
  <si>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</si>
  <si>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</si>
  <si>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</si>
  <si>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</si>
  <si>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</si>
  <si>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</si>
  <si>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</si>
  <si>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</si>
  <si>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</si>
  <si>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</si>
  <si>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</si>
  <si>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</si>
  <si>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</si>
  <si>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</si>
  <si>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</si>
  <si>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</si>
  <si>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</si>
  <si>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</si>
  <si>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</si>
  <si>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</si>
  <si>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</si>
  <si>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</si>
  <si>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</si>
  <si>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</si>
  <si>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</si>
  <si>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</si>
  <si>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</si>
  <si>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</si>
  <si>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</si>
  <si>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</si>
  <si>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</si>
  <si>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</si>
  <si>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</si>
  <si>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</si>
  <si>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</si>
  <si>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</si>
  <si>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</si>
  <si>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</si>
  <si>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</si>
  <si>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</si>
  <si>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</si>
  <si>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</si>
  <si>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</si>
  <si>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</si>
  <si>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</si>
  <si>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</si>
  <si>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</si>
  <si>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</si>
  <si>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</si>
  <si>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</si>
  <si>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</si>
  <si>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</si>
  <si>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</si>
  <si>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</si>
  <si>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</si>
  <si>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</si>
  <si>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</si>
  <si>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</si>
  <si>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</si>
  <si>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</si>
  <si>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</si>
  <si>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</si>
  <si>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</si>
  <si>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</si>
  <si>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</si>
  <si>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</si>
  <si>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</si>
  <si>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</si>
  <si>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</si>
  <si>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</si>
  <si>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</si>
  <si>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</si>
  <si>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</si>
  <si>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</si>
  <si>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</si>
  <si>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</si>
  <si>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</si>
  <si>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</si>
  <si>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</si>
  <si>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</si>
  <si>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</si>
  <si>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</si>
  <si>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</si>
  <si>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</si>
  <si>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</si>
  <si>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</si>
  <si>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</si>
  <si>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</si>
  <si>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</si>
  <si>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</si>
  <si>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</si>
  <si>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</si>
  <si>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</si>
  <si>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</si>
  <si>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</si>
  <si>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</si>
  <si>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</si>
  <si>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</si>
  <si>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</si>
  <si>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</si>
  <si>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</si>
  <si>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</si>
  <si>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</si>
  <si>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</si>
  <si>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</si>
  <si>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</si>
  <si>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</si>
  <si>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</si>
  <si>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</si>
  <si>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</si>
  <si>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</si>
  <si>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</si>
  <si>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</si>
  <si>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</si>
  <si>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</si>
  <si>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</si>
  <si>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</si>
  <si>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</si>
  <si>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</si>
  <si>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</si>
  <si>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</si>
  <si>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</si>
  <si>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</si>
  <si>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</si>
  <si>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</si>
  <si>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</si>
  <si>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</si>
  <si>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</si>
  <si>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</si>
  <si>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</si>
  <si>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</si>
  <si>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</si>
  <si>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</si>
  <si>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</si>
  <si>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</si>
  <si>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</si>
  <si>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</si>
  <si>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</si>
  <si>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</si>
  <si>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</si>
  <si>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</si>
  <si>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</si>
  <si>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</si>
  <si>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</si>
  <si>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令和 6  年 6  月 27  日</t>
    <phoneticPr fontId="3"/>
  </si>
  <si>
    <t>横浜市戸塚区下倉田町296</t>
  </si>
  <si>
    <t>BASFジャパン株式会社戸塚事業所
事業所長　篠田　大</t>
  </si>
  <si>
    <t>BASFジャパン株式会社戸塚事業所</t>
  </si>
  <si>
    <t>横浜市戸塚区下倉田町２９６</t>
  </si>
  <si>
    <t>045-862-7500</t>
  </si>
  <si>
    <t>横浜市長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</si>
</sst>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7" zoomScaleNormal="100" zoomScaleSheetLayoutView="100" workbookViewId="0">
      <selection activeCell="J39" sqref="J39:O39"/>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451</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452</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458</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453</v>
      </c>
      <c r="K39" s="546"/>
      <c r="L39" s="547"/>
      <c r="M39" s="547"/>
      <c r="N39" s="547"/>
      <c r="O39" s="548"/>
      <c r="Q39" s="24"/>
      <c r="R39" s="99"/>
    </row>
    <row r="40" spans="1:19" ht="26.25" customHeight="1" x14ac:dyDescent="0.15">
      <c r="C40" s="88"/>
      <c r="D40" s="28"/>
      <c r="E40" s="28"/>
      <c r="F40" s="28"/>
      <c r="G40" s="28"/>
      <c r="H40" s="29" t="s">
        <v>7</v>
      </c>
      <c r="I40" s="29"/>
      <c r="J40" s="546" t="s">
        <v>454</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457</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455</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2034</v>
      </c>
      <c r="N48" s="573"/>
      <c r="O48" s="574"/>
    </row>
    <row r="49" spans="3:21" ht="18" customHeight="1" x14ac:dyDescent="0.15">
      <c r="C49" s="523" t="s">
        <v>11</v>
      </c>
      <c r="D49" s="555"/>
      <c r="E49" s="556"/>
      <c r="F49" s="542" t="s">
        <v>456</v>
      </c>
      <c r="G49" s="543"/>
      <c r="H49" s="543"/>
      <c r="I49" s="543"/>
      <c r="J49" s="543"/>
      <c r="K49" s="543"/>
      <c r="L49" s="471" t="s">
        <v>172</v>
      </c>
      <c r="M49" s="474"/>
      <c r="N49" s="575"/>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127</v>
      </c>
      <c r="G52" s="611"/>
      <c r="H52" s="611"/>
      <c r="I52" s="611"/>
      <c r="J52" s="36" t="s">
        <v>47</v>
      </c>
      <c r="K52" s="36"/>
      <c r="L52" s="612">
        <v>1644</v>
      </c>
      <c r="M52" s="612"/>
      <c r="N52" s="613"/>
      <c r="O52" s="614"/>
    </row>
    <row r="53" spans="3:21" ht="22.5" customHeight="1" x14ac:dyDescent="0.15">
      <c r="C53" s="361"/>
      <c r="D53" s="457" t="s">
        <v>19</v>
      </c>
      <c r="E53" s="478" t="s">
        <v>365</v>
      </c>
      <c r="F53" s="615" t="s">
        <v>366</v>
      </c>
      <c r="G53" s="616"/>
      <c r="H53" s="617"/>
      <c r="I53" s="615" t="s">
        <v>367</v>
      </c>
      <c r="J53" s="618"/>
      <c r="K53" s="619"/>
      <c r="L53" s="620"/>
      <c r="M53" s="621"/>
      <c r="N53" s="479" t="s">
        <v>368</v>
      </c>
      <c r="O53" s="480"/>
    </row>
    <row r="54" spans="3:21" ht="22.5" customHeight="1" x14ac:dyDescent="0.15">
      <c r="C54" s="361"/>
      <c r="D54" s="360"/>
      <c r="E54" s="481"/>
      <c r="F54" s="615" t="s">
        <v>369</v>
      </c>
      <c r="G54" s="616"/>
      <c r="H54" s="617"/>
      <c r="I54" s="622" t="s">
        <v>370</v>
      </c>
      <c r="J54" s="618"/>
      <c r="K54" s="618"/>
      <c r="L54" s="620"/>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v>240</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1321.3000000000002</v>
      </c>
      <c r="I63" s="293" t="s">
        <v>4</v>
      </c>
      <c r="J63" s="594" t="s">
        <v>324</v>
      </c>
      <c r="K63" s="595"/>
      <c r="L63" s="596"/>
      <c r="M63" s="592">
        <f>+別紙!AA14</f>
        <v>1321.3000000000002</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f>+別紙!AA15</f>
        <v>909.40000000000009</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1032</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1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1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1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oddFooter>&amp;C_x000D_&amp;1#&amp;"Arial"&amp;10&amp;K000000 Internal</oddFooter>
  </headerFooter>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AS16:AT16"/>
    <mergeCell ref="AS17:AT17"/>
    <mergeCell ref="AO17:AP17"/>
    <mergeCell ref="AI17:AL17"/>
    <mergeCell ref="Q14:T14"/>
    <mergeCell ref="AE9:AE14"/>
    <mergeCell ref="P12:S12"/>
    <mergeCell ref="Y21:AA21"/>
    <mergeCell ref="P18:S18"/>
    <mergeCell ref="Y18:AA18"/>
    <mergeCell ref="P16:AB16"/>
    <mergeCell ref="M11:M24"/>
    <mergeCell ref="Q20:T20"/>
    <mergeCell ref="P21:S21"/>
    <mergeCell ref="P24:S24"/>
    <mergeCell ref="U17:X17"/>
    <mergeCell ref="Q17:T17"/>
    <mergeCell ref="P22:V22"/>
    <mergeCell ref="U23:X23"/>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9"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137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151.69999999999999</v>
      </c>
      <c r="E24" s="655"/>
      <c r="F24" s="655"/>
      <c r="G24" s="212" t="s">
        <v>198</v>
      </c>
      <c r="H24" s="644">
        <f>+F12</f>
        <v>137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137</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137</v>
      </c>
      <c r="Q27" s="704"/>
      <c r="R27" s="704"/>
      <c r="S27" s="704"/>
      <c r="T27" s="54" t="s">
        <v>38</v>
      </c>
      <c r="U27" s="74"/>
      <c r="V27" s="74"/>
      <c r="Y27" s="72" t="s">
        <v>39</v>
      </c>
      <c r="Z27" s="75"/>
      <c r="AH27" s="63"/>
      <c r="AI27" s="63"/>
      <c r="AJ27" s="63"/>
      <c r="AK27" s="63"/>
      <c r="AL27" s="674">
        <f>+AH18+P27</f>
        <v>137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137</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151.69999999999999</v>
      </c>
      <c r="E29" s="655"/>
      <c r="F29" s="655"/>
      <c r="G29" s="212" t="s">
        <v>198</v>
      </c>
      <c r="H29" s="644">
        <f>+AL27</f>
        <v>137</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137</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151.69999999999999</v>
      </c>
      <c r="E31" s="655"/>
      <c r="F31" s="655"/>
      <c r="G31" s="212" t="s">
        <v>198</v>
      </c>
      <c r="H31" s="644">
        <f>+AS24</f>
        <v>137</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9" zoomScaleNormal="100" workbookViewId="0">
      <selection activeCell="D33" sqref="D33:F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BASFジャパン株式会社戸塚事業所</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election activeCell="H19" sqref="H19"/>
    </sheetView>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BASFジャパン株式会社戸塚事業所</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f>IF(OR(ｲ.汚泥!D24&gt;0,ｲ.汚泥!D24&lt;0),ｲ.汚泥!D24,IF(H$19&gt;0,"0",0))</f>
        <v>192.4</v>
      </c>
      <c r="I9" s="393">
        <f>IF(OR(ｳ.廃油!D24&gt;0,ｳ.廃油!D24&lt;0),ｳ.廃油!D24,IF(I$19&gt;0,"0",0))</f>
        <v>694.1</v>
      </c>
      <c r="J9" s="393" t="str">
        <f>IF(OR(ｴ.廃酸!$D24&gt;0,ｴ.廃酸!$D24&lt;0),ｴ.廃酸!D24,IF(J$19&gt;0,"0",0))</f>
        <v>0</v>
      </c>
      <c r="K9" s="393">
        <f>IF(OR(ｵ.廃ｱﾙｶﾘ!$D24&gt;0,ｵ.廃ｱﾙｶﾘ!$D24&lt;0),ｵ.廃ｱﾙｶﾘ!D24,IF(K$19&gt;0,"0",0))</f>
        <v>11.2</v>
      </c>
      <c r="L9" s="393">
        <f>IF(OR(ｶ.廃ﾌﾟﾗ類!D24&gt;0,ｶ.廃ﾌﾟﾗ類!D24&lt;0),ｶ.廃ﾌﾟﾗ類!D24,IF(L$19&gt;0,"0",0))</f>
        <v>257</v>
      </c>
      <c r="M9" s="393">
        <f>IF(OR(ｷ.紙くず!D24&gt;0,ｷ.紙くず!D24&lt;0),ｷ.紙くず!D24,IF(M$19&gt;0,"0",0))</f>
        <v>0</v>
      </c>
      <c r="N9" s="393">
        <f>IF(OR(ｸ.木くず!D24&gt;0,ｸ.木くず!D24&lt;0),ｸ.木くず!D24,IF(N$19&gt;0,"0",0))</f>
        <v>14.9</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151.69999999999999</v>
      </c>
      <c r="T9" s="393">
        <f>IF(OR(ｾ.ｶﾞﾗｽ･ｺﾝｸﾘ･陶磁器くず!D24&gt;0,ｾ.ｶﾞﾗｽ･ｺﾝｸﾘ･陶磁器くず!D24&lt;0),ｾ.ｶﾞﾗｽ･ｺﾝｸﾘ･陶磁器くず!D24,IF(T$19&gt;0,"0",0))</f>
        <v>0</v>
      </c>
      <c r="U9" s="393">
        <f>IF(OR(ｿ.鉱さい!D24&gt;0,ｿ.鉱さい!D24&lt;0),ｿ.鉱さい!D24,IF(U$19&gt;0,"0",0))</f>
        <v>0</v>
      </c>
      <c r="V9" s="393">
        <f>IF(OR(ﾀ.がれき類!D24&gt;0,ﾀ.がれき類!D24&lt;0),ﾀ.がれき類!D24,IF(V$19&gt;0,"0",0))</f>
        <v>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0</v>
      </c>
      <c r="AA9" s="395">
        <f>IF(SUM(G9:Z9)&gt;0,SUM(G9:Z9),IF(AA$19&gt;0,"0",0))</f>
        <v>1321.3000000000002</v>
      </c>
    </row>
    <row r="10" spans="2:27" ht="24" customHeight="1" x14ac:dyDescent="0.15">
      <c r="B10" s="184" t="s">
        <v>352</v>
      </c>
      <c r="C10" s="757" t="s">
        <v>320</v>
      </c>
      <c r="D10" s="757"/>
      <c r="E10" s="757"/>
      <c r="F10" s="758"/>
      <c r="G10" s="396">
        <f>IF(OR(ｱ.燃え殻!D25&gt;0,ｱ.燃え殻!D25&lt;0),ｱ.燃え殻!D25,IF(G$19&gt;0,"0",0))</f>
        <v>0</v>
      </c>
      <c r="H10" s="396" t="str">
        <f>IF(OR(ｲ.汚泥!D25&gt;0,ｲ.汚泥!D25&lt;0),ｲ.汚泥!D25,IF(H$19&gt;0,"0",0))</f>
        <v>0</v>
      </c>
      <c r="I10" s="396" t="str">
        <f>IF(OR(ｳ.廃油!D25&gt;0,ｳ.廃油!D25&lt;0),ｳ.廃油!D25,IF(I$19&gt;0,"0",0))</f>
        <v>0</v>
      </c>
      <c r="J10" s="396" t="str">
        <f>IF(OR(ｴ.廃酸!$D25&gt;0,ｴ.廃酸!$D25&lt;0),ｴ.廃酸!D25,IF(J$19&gt;0,"0",0))</f>
        <v>0</v>
      </c>
      <c r="K10" s="396" t="str">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f>IF(OR(ｾ.ｶﾞﾗｽ･ｺﾝｸﾘ･陶磁器くず!D25&gt;0,ｾ.ｶﾞﾗｽ･ｺﾝｸﾘ･陶磁器くず!D25&lt;0),ｾ.ｶﾞﾗｽ･ｺﾝｸﾘ･陶磁器くず!D25,IF(T$19&gt;0,"0",0))</f>
        <v>0</v>
      </c>
      <c r="U10" s="396">
        <f>IF(OR(ｿ.鉱さい!D25&gt;0,ｿ.鉱さい!D25&lt;0),ｿ.鉱さい!D25,IF(U$19&gt;0,"0",0))</f>
        <v>0</v>
      </c>
      <c r="V10" s="396">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t="str">
        <f>IF(OR(ｲ.汚泥!D26&gt;0,ｲ.汚泥!D26&lt;0),ｲ.汚泥!D26,IF(H$19&gt;0,"0",0))</f>
        <v>0</v>
      </c>
      <c r="I11" s="399" t="str">
        <f>IF(OR(ｳ.廃油!D26&gt;0,ｳ.廃油!D26&lt;0),ｳ.廃油!D26,IF(I$19&gt;0,"0",0))</f>
        <v>0</v>
      </c>
      <c r="J11" s="399" t="str">
        <f>IF(OR(ｴ.廃酸!$D26&gt;0,ｴ.廃酸!$D26&lt;0),ｴ.廃酸!D26,IF(J$19&gt;0,"0",0))</f>
        <v>0</v>
      </c>
      <c r="K11" s="399" t="str">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f>IF(OR(ｾ.ｶﾞﾗｽ･ｺﾝｸﾘ･陶磁器くず!D26&gt;0,ｾ.ｶﾞﾗｽ･ｺﾝｸﾘ･陶磁器くず!D26&lt;0),ｾ.ｶﾞﾗｽ･ｺﾝｸﾘ･陶磁器くず!D26,IF(T$19&gt;0,"0",0))</f>
        <v>0</v>
      </c>
      <c r="U11" s="399">
        <f>IF(OR(ｿ.鉱さい!D26&gt;0,ｿ.鉱さい!D26&lt;0),ｿ.鉱さい!D26,IF(U$19&gt;0,"0",0))</f>
        <v>0</v>
      </c>
      <c r="V11" s="399">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t="str">
        <f>IF(OR(ｲ.汚泥!D27&gt;0,ｲ.汚泥!D27&lt;0),ｲ.汚泥!D27,IF(H$19&gt;0,"0",0))</f>
        <v>0</v>
      </c>
      <c r="I12" s="399" t="str">
        <f>IF(OR(ｳ.廃油!D27&gt;0,ｳ.廃油!D27&lt;0),ｳ.廃油!D27,IF(I$19&gt;0,"0",0))</f>
        <v>0</v>
      </c>
      <c r="J12" s="399" t="str">
        <f>IF(OR(ｴ.廃酸!$D27&gt;0,ｴ.廃酸!$D27&lt;0),ｴ.廃酸!D27,IF(J$19&gt;0,"0",0))</f>
        <v>0</v>
      </c>
      <c r="K12" s="399" t="str">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f>IF(OR(ｾ.ｶﾞﾗｽ･ｺﾝｸﾘ･陶磁器くず!D27&gt;0,ｾ.ｶﾞﾗｽ･ｺﾝｸﾘ･陶磁器くず!D27&lt;0),ｾ.ｶﾞﾗｽ･ｺﾝｸﾘ･陶磁器くず!D27,IF(T$19&gt;0,"0",0))</f>
        <v>0</v>
      </c>
      <c r="U12" s="399">
        <f>IF(OR(ｿ.鉱さい!D27&gt;0,ｿ.鉱さい!D27&lt;0),ｿ.鉱さい!D27,IF(U$19&gt;0,"0",0))</f>
        <v>0</v>
      </c>
      <c r="V12" s="399">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f>IF(OR(ｱ.燃え殻!D28&gt;0,ｱ.燃え殻!D28&lt;0),ｱ.燃え殻!D28,IF(G$19&gt;0,"0",0))</f>
        <v>0</v>
      </c>
      <c r="H13" s="399" t="str">
        <f>IF(OR(ｲ.汚泥!D28&gt;0,ｲ.汚泥!D28&lt;0),ｲ.汚泥!D28,IF(H$19&gt;0,"0",0))</f>
        <v>0</v>
      </c>
      <c r="I13" s="399" t="str">
        <f>IF(OR(ｳ.廃油!D28&gt;0,ｳ.廃油!D28&lt;0),ｳ.廃油!D28,IF(I$19&gt;0,"0",0))</f>
        <v>0</v>
      </c>
      <c r="J13" s="399" t="str">
        <f>IF(OR(ｴ.廃酸!$D28&gt;0,ｴ.廃酸!$D28&lt;0),ｴ.廃酸!D28,IF(J$19&gt;0,"0",0))</f>
        <v>0</v>
      </c>
      <c r="K13" s="399" t="str">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f>IF(OR(ｾ.ｶﾞﾗｽ･ｺﾝｸﾘ･陶磁器くず!D28&gt;0,ｾ.ｶﾞﾗｽ･ｺﾝｸﾘ･陶磁器くず!D28&lt;0),ｾ.ｶﾞﾗｽ･ｺﾝｸﾘ･陶磁器くず!D28,IF(T$19&gt;0,"0",0))</f>
        <v>0</v>
      </c>
      <c r="U13" s="399">
        <f>IF(OR(ｿ.鉱さい!D28&gt;0,ｿ.鉱さい!D28&lt;0),ｿ.鉱さい!D28,IF(U$19&gt;0,"0",0))</f>
        <v>0</v>
      </c>
      <c r="V13" s="399">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f>IF(OR(ｲ.汚泥!D29&gt;0,ｲ.汚泥!D29&lt;0),ｲ.汚泥!D29,IF(H$19&gt;0,"0",0))</f>
        <v>192.4</v>
      </c>
      <c r="I14" s="399">
        <f>IF(OR(ｳ.廃油!D29&gt;0,ｳ.廃油!D29&lt;0),ｳ.廃油!D29,IF(I$19&gt;0,"0",0))</f>
        <v>694.1</v>
      </c>
      <c r="J14" s="399" t="str">
        <f>IF(OR(ｴ.廃酸!$D29&gt;0,ｴ.廃酸!$D29&lt;0),ｴ.廃酸!D29,IF(J$19&gt;0,"0",0))</f>
        <v>0</v>
      </c>
      <c r="K14" s="399">
        <f>IF(OR(ｵ.廃ｱﾙｶﾘ!$D29&gt;0,ｵ.廃ｱﾙｶﾘ!$D29&lt;0),ｵ.廃ｱﾙｶﾘ!D29,IF(K$19&gt;0,"0",0))</f>
        <v>11.2</v>
      </c>
      <c r="L14" s="399">
        <f>IF(OR(ｶ.廃ﾌﾟﾗ類!D29&gt;0,ｶ.廃ﾌﾟﾗ類!D29&lt;0),ｶ.廃ﾌﾟﾗ類!D29,IF(L$19&gt;0,"0",0))</f>
        <v>257</v>
      </c>
      <c r="M14" s="399">
        <f>IF(OR(ｷ.紙くず!D29&gt;0,ｷ.紙くず!D29&lt;0),ｷ.紙くず!D29,IF(M$19&gt;0,"0",0))</f>
        <v>0</v>
      </c>
      <c r="N14" s="399">
        <f>IF(OR(ｸ.木くず!D29&gt;0,ｸ.木くず!D29&lt;0),ｸ.木くず!D29,IF(N$19&gt;0,"0",0))</f>
        <v>14.9</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151.69999999999999</v>
      </c>
      <c r="T14" s="399">
        <f>IF(OR(ｾ.ｶﾞﾗｽ･ｺﾝｸﾘ･陶磁器くず!D29&gt;0,ｾ.ｶﾞﾗｽ･ｺﾝｸﾘ･陶磁器くず!D29&lt;0),ｾ.ｶﾞﾗｽ･ｺﾝｸﾘ･陶磁器くず!D29,IF(T$19&gt;0,"0",0))</f>
        <v>0</v>
      </c>
      <c r="U14" s="399">
        <f>IF(OR(ｿ.鉱さい!D29&gt;0,ｿ.鉱さい!D29&lt;0),ｿ.鉱さい!D29,IF(U$19&gt;0,"0",0))</f>
        <v>0</v>
      </c>
      <c r="V14" s="399">
        <f>IF(OR(ﾀ.がれき類!D29&gt;0,ﾀ.がれき類!D29&lt;0),ﾀ.がれき類!D29,IF(V$19&gt;0,"0",0))</f>
        <v>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0</v>
      </c>
      <c r="AA14" s="401">
        <f t="shared" si="0"/>
        <v>1321.3000000000002</v>
      </c>
    </row>
    <row r="15" spans="2:27" ht="24" customHeight="1" x14ac:dyDescent="0.15">
      <c r="B15" s="184" t="s">
        <v>244</v>
      </c>
      <c r="C15" s="759" t="s">
        <v>242</v>
      </c>
      <c r="D15" s="759"/>
      <c r="E15" s="759"/>
      <c r="F15" s="760"/>
      <c r="G15" s="399">
        <f>IF(OR(ｱ.燃え殻!D30&gt;0,ｱ.燃え殻!D30&lt;0),ｱ.燃え殻!D30,IF(G$19&gt;0,"0",0))</f>
        <v>0</v>
      </c>
      <c r="H15" s="399">
        <f>IF(OR(ｲ.汚泥!D30&gt;0,ｲ.汚泥!D30&lt;0),ｲ.汚泥!D30,IF(H$19&gt;0,"0",0))</f>
        <v>0.3</v>
      </c>
      <c r="I15" s="399">
        <f>IF(OR(ｳ.廃油!D30&gt;0,ｳ.廃油!D30&lt;0),ｳ.廃油!D30,IF(I$19&gt;0,"0",0))</f>
        <v>694.1</v>
      </c>
      <c r="J15" s="399" t="str">
        <f>IF(OR(ｴ.廃酸!$D30&gt;0,ｴ.廃酸!$D30&lt;0),ｴ.廃酸!D30,IF(J$19&gt;0,"0",0))</f>
        <v>0</v>
      </c>
      <c r="K15" s="399">
        <f>IF(OR(ｵ.廃ｱﾙｶﾘ!$D30&gt;0,ｵ.廃ｱﾙｶﾘ!$D30&lt;0),ｵ.廃ｱﾙｶﾘ!D30,IF(K$19&gt;0,"0",0))</f>
        <v>11.2</v>
      </c>
      <c r="L15" s="399">
        <f>IF(OR(ｶ.廃ﾌﾟﾗ類!D30&gt;0,ｶ.廃ﾌﾟﾗ類!D30&lt;0),ｶ.廃ﾌﾟﾗ類!D30,IF(L$19&gt;0,"0",0))</f>
        <v>203.8</v>
      </c>
      <c r="M15" s="399">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f>IF(OR(ｾ.ｶﾞﾗｽ･ｺﾝｸﾘ･陶磁器くず!D30&gt;0,ｾ.ｶﾞﾗｽ･ｺﾝｸﾘ･陶磁器くず!D30&lt;0),ｾ.ｶﾞﾗｽ･ｺﾝｸﾘ･陶磁器くず!D30,IF(T$19&gt;0,"0",0))</f>
        <v>0</v>
      </c>
      <c r="U15" s="399">
        <f>IF(OR(ｿ.鉱さい!D30&gt;0,ｿ.鉱さい!D30&lt;0),ｿ.鉱さい!D30,IF(U$19&gt;0,"0",0))</f>
        <v>0</v>
      </c>
      <c r="V15" s="399">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0</v>
      </c>
      <c r="AA15" s="401">
        <f t="shared" si="0"/>
        <v>909.40000000000009</v>
      </c>
    </row>
    <row r="16" spans="2:27" ht="24" customHeight="1" x14ac:dyDescent="0.15">
      <c r="B16" s="184" t="s">
        <v>245</v>
      </c>
      <c r="C16" s="759" t="s">
        <v>243</v>
      </c>
      <c r="D16" s="759"/>
      <c r="E16" s="759"/>
      <c r="F16" s="760"/>
      <c r="G16" s="399">
        <f>IF(OR(ｱ.燃え殻!D31&gt;0,ｱ.燃え殻!D31&lt;0),ｱ.燃え殻!D31,IF(G$19&gt;0,"0",0))</f>
        <v>0</v>
      </c>
      <c r="H16" s="399" t="str">
        <f>IF(OR(ｲ.汚泥!D31&gt;0,ｲ.汚泥!D31&lt;0),ｲ.汚泥!D31,IF(H$19&gt;0,"0",0))</f>
        <v>0</v>
      </c>
      <c r="I16" s="399">
        <f>IF(OR(ｳ.廃油!D31&gt;0,ｳ.廃油!D31&lt;0),ｳ.廃油!D31,IF(I$19&gt;0,"0",0))</f>
        <v>694.1</v>
      </c>
      <c r="J16" s="399" t="str">
        <f>IF(OR(ｴ.廃酸!$D31&gt;0,ｴ.廃酸!$D31&lt;0),ｴ.廃酸!D31,IF(J$19&gt;0,"0",0))</f>
        <v>0</v>
      </c>
      <c r="K16" s="399">
        <f>IF(OR(ｵ.廃ｱﾙｶﾘ!$D31&gt;0,ｵ.廃ｱﾙｶﾘ!$D31&lt;0),ｵ.廃ｱﾙｶﾘ!D31,IF(K$19&gt;0,"0",0))</f>
        <v>11.2</v>
      </c>
      <c r="L16" s="399">
        <f>IF(OR(ｶ.廃ﾌﾟﾗ類!D31&gt;0,ｶ.廃ﾌﾟﾗ類!D31&lt;0),ｶ.廃ﾌﾟﾗ類!D31,IF(L$19&gt;0,"0",0))</f>
        <v>160.1</v>
      </c>
      <c r="M16" s="399">
        <f>IF(OR(ｷ.紙くず!D31&gt;0,ｷ.紙くず!D31&lt;0),ｷ.紙くず!D31,IF(M$19&gt;0,"0",0))</f>
        <v>0</v>
      </c>
      <c r="N16" s="399">
        <f>IF(OR(ｸ.木くず!D31&gt;0,ｸ.木くず!D31&lt;0),ｸ.木くず!D31,IF(N$19&gt;0,"0",0))</f>
        <v>14.9</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151.69999999999999</v>
      </c>
      <c r="T16" s="399">
        <f>IF(OR(ｾ.ｶﾞﾗｽ･ｺﾝｸﾘ･陶磁器くず!D31&gt;0,ｾ.ｶﾞﾗｽ･ｺﾝｸﾘ･陶磁器くず!D31&lt;0),ｾ.ｶﾞﾗｽ･ｺﾝｸﾘ･陶磁器くず!D31,IF(T$19&gt;0,"0",0))</f>
        <v>0</v>
      </c>
      <c r="U16" s="399">
        <f>IF(OR(ｿ.鉱さい!D31&gt;0,ｿ.鉱さい!D31&lt;0),ｿ.鉱さい!D31,IF(U$19&gt;0,"0",0))</f>
        <v>0</v>
      </c>
      <c r="V16" s="399">
        <f>IF(OR(ﾀ.がれき類!D31&gt;0,ﾀ.がれき類!D31&lt;0),ﾀ.がれき類!D31,IF(V$19&gt;0,"0",0))</f>
        <v>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0</v>
      </c>
      <c r="AA16" s="401">
        <f t="shared" si="0"/>
        <v>1032</v>
      </c>
    </row>
    <row r="17" spans="2:27" ht="24" customHeight="1" x14ac:dyDescent="0.15">
      <c r="B17" s="184"/>
      <c r="C17" s="759" t="s">
        <v>428</v>
      </c>
      <c r="D17" s="759"/>
      <c r="E17" s="759"/>
      <c r="F17" s="760"/>
      <c r="G17" s="399">
        <f>IF(OR(ｱ.燃え殻!D32&gt;0,ｱ.燃え殻!D32&lt;0),ｱ.燃え殻!D32,IF(G$19&gt;0,"0",0))</f>
        <v>0</v>
      </c>
      <c r="H17" s="399" t="str">
        <f>IF(OR(ｲ.汚泥!D32&gt;0,ｲ.汚泥!D32&lt;0),ｲ.汚泥!D32,IF(H$19&gt;0,"0",0))</f>
        <v>0</v>
      </c>
      <c r="I17" s="399" t="str">
        <f>IF(OR(ｳ.廃油!D32&gt;0,ｳ.廃油!D32&lt;0),ｳ.廃油!D32,IF(I$19&gt;0,"0",0))</f>
        <v>0</v>
      </c>
      <c r="J17" s="399" t="str">
        <f>IF(OR(ｴ.廃酸!$D32&gt;0,ｴ.廃酸!$D32&lt;0),ｴ.廃酸!D32,IF(J$19&gt;0,"0",0))</f>
        <v>0</v>
      </c>
      <c r="K17" s="399" t="str">
        <f>IF(OR(ｵ.廃ｱﾙｶﾘ!$D32&gt;0,ｵ.廃ｱﾙｶﾘ!$D32&lt;0),ｵ.廃ｱﾙｶﾘ!D32,IF(K$19&gt;0,"0",0))</f>
        <v>0</v>
      </c>
      <c r="L17" s="399" t="str">
        <f>IF(OR(ｶ.廃ﾌﾟﾗ類!D32&gt;0,ｶ.廃ﾌﾟﾗ類!D32&lt;0),ｶ.廃ﾌﾟﾗ類!D32,IF(L$19&gt;0,"0",0))</f>
        <v>0</v>
      </c>
      <c r="M17" s="399">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f>IF(OR(ｾ.ｶﾞﾗｽ･ｺﾝｸﾘ･陶磁器くず!D32&gt;0,ｾ.ｶﾞﾗｽ･ｺﾝｸﾘ･陶磁器くず!D32&lt;0),ｾ.ｶﾞﾗｽ･ｺﾝｸﾘ･陶磁器くず!D32,IF(T$19&gt;0,"0",0))</f>
        <v>0</v>
      </c>
      <c r="U17" s="399">
        <f>IF(OR(ｿ.鉱さい!D32&gt;0,ｿ.鉱さい!D32&lt;0),ｿ.鉱さい!D32,IF(U$19&gt;0,"0",0))</f>
        <v>0</v>
      </c>
      <c r="V17" s="399">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t="str">
        <f>IF(OR(ｲ.汚泥!D33&gt;0,ｲ.汚泥!D33&lt;0),ｲ.汚泥!D33,IF(H$19&gt;0,"0",0))</f>
        <v>0</v>
      </c>
      <c r="I18" s="402" t="str">
        <f>IF(OR(ｳ.廃油!D33&gt;0,ｳ.廃油!D33&lt;0),ｳ.廃油!D33,IF(I$19&gt;0,"0",0))</f>
        <v>0</v>
      </c>
      <c r="J18" s="402" t="str">
        <f>IF(OR(ｴ.廃酸!$D33&gt;0,ｴ.廃酸!$D33&lt;0),ｴ.廃酸!D33,IF(J$19&gt;0,"0",0))</f>
        <v>0</v>
      </c>
      <c r="K18" s="402" t="str">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f>IF(OR(ｾ.ｶﾞﾗｽ･ｺﾝｸﾘ･陶磁器くず!D33&gt;0,ｾ.ｶﾞﾗｽ･ｺﾝｸﾘ･陶磁器くず!D33&lt;0),ｾ.ｶﾞﾗｽ･ｺﾝｸﾘ･陶磁器くず!D33,IF(T$19&gt;0,"0",0))</f>
        <v>0</v>
      </c>
      <c r="U18" s="402">
        <f>IF(OR(ｿ.鉱さい!D33&gt;0,ｿ.鉱さい!D33&lt;0),ｿ.鉱さい!D33,IF(U$19&gt;0,"0",0))</f>
        <v>0</v>
      </c>
      <c r="V18" s="402">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v>
      </c>
      <c r="H19" s="405">
        <f t="shared" si="1"/>
        <v>459.5</v>
      </c>
      <c r="I19" s="405">
        <f t="shared" si="1"/>
        <v>725.8</v>
      </c>
      <c r="J19" s="405">
        <f t="shared" si="1"/>
        <v>1</v>
      </c>
      <c r="K19" s="405">
        <f t="shared" si="1"/>
        <v>12.7</v>
      </c>
      <c r="L19" s="405">
        <f t="shared" si="1"/>
        <v>279.39999999999998</v>
      </c>
      <c r="M19" s="405">
        <f t="shared" si="1"/>
        <v>0</v>
      </c>
      <c r="N19" s="405">
        <f t="shared" si="1"/>
        <v>37.700000000000003</v>
      </c>
      <c r="O19" s="405">
        <f t="shared" si="1"/>
        <v>0</v>
      </c>
      <c r="P19" s="405">
        <f t="shared" si="1"/>
        <v>0</v>
      </c>
      <c r="Q19" s="405">
        <f t="shared" si="1"/>
        <v>0</v>
      </c>
      <c r="R19" s="405">
        <f t="shared" si="1"/>
        <v>0</v>
      </c>
      <c r="S19" s="405">
        <f t="shared" si="1"/>
        <v>137</v>
      </c>
      <c r="T19" s="405">
        <f t="shared" si="1"/>
        <v>0</v>
      </c>
      <c r="U19" s="405">
        <f t="shared" si="1"/>
        <v>0</v>
      </c>
      <c r="V19" s="405">
        <f t="shared" si="1"/>
        <v>0</v>
      </c>
      <c r="W19" s="405">
        <f t="shared" si="1"/>
        <v>0</v>
      </c>
      <c r="X19" s="405">
        <f t="shared" si="1"/>
        <v>0</v>
      </c>
      <c r="Y19" s="405">
        <f t="shared" si="1"/>
        <v>0</v>
      </c>
      <c r="Z19" s="406">
        <f t="shared" si="1"/>
        <v>0</v>
      </c>
      <c r="AA19" s="407">
        <f t="shared" ref="AA19:AA25" si="2">SUM(G19:Z19)</f>
        <v>1653.1000000000001</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459.5</v>
      </c>
      <c r="I37" s="441">
        <f t="shared" si="8"/>
        <v>725.8</v>
      </c>
      <c r="J37" s="441">
        <f t="shared" si="8"/>
        <v>1</v>
      </c>
      <c r="K37" s="441">
        <f t="shared" si="8"/>
        <v>12.7</v>
      </c>
      <c r="L37" s="441">
        <f t="shared" si="8"/>
        <v>279.39999999999998</v>
      </c>
      <c r="M37" s="441">
        <f t="shared" si="8"/>
        <v>0</v>
      </c>
      <c r="N37" s="441">
        <f t="shared" si="8"/>
        <v>37.700000000000003</v>
      </c>
      <c r="O37" s="441">
        <f t="shared" si="8"/>
        <v>0</v>
      </c>
      <c r="P37" s="441">
        <f t="shared" si="8"/>
        <v>0</v>
      </c>
      <c r="Q37" s="441">
        <f t="shared" si="8"/>
        <v>0</v>
      </c>
      <c r="R37" s="441">
        <f t="shared" si="8"/>
        <v>0</v>
      </c>
      <c r="S37" s="441">
        <f t="shared" si="8"/>
        <v>137</v>
      </c>
      <c r="T37" s="441">
        <f t="shared" si="8"/>
        <v>0</v>
      </c>
      <c r="U37" s="441">
        <f t="shared" si="8"/>
        <v>0</v>
      </c>
      <c r="V37" s="441">
        <f t="shared" si="8"/>
        <v>0</v>
      </c>
      <c r="W37" s="441">
        <f t="shared" si="8"/>
        <v>0</v>
      </c>
      <c r="X37" s="441">
        <f t="shared" si="8"/>
        <v>0</v>
      </c>
      <c r="Y37" s="441">
        <f t="shared" si="8"/>
        <v>0</v>
      </c>
      <c r="Z37" s="442">
        <f t="shared" si="8"/>
        <v>0</v>
      </c>
      <c r="AA37" s="443">
        <f t="shared" si="4"/>
        <v>1653.1000000000001</v>
      </c>
    </row>
    <row r="38" spans="2:27" ht="24" customHeight="1" x14ac:dyDescent="0.15">
      <c r="B38" s="182"/>
      <c r="C38" s="782"/>
      <c r="D38" s="225"/>
      <c r="E38" s="223" t="s">
        <v>262</v>
      </c>
      <c r="F38" s="469"/>
      <c r="G38" s="432">
        <f t="shared" ref="G38:Z38" si="9">SUM(G39:G41)</f>
        <v>0</v>
      </c>
      <c r="H38" s="432">
        <f t="shared" si="9"/>
        <v>459.5</v>
      </c>
      <c r="I38" s="432">
        <f t="shared" si="9"/>
        <v>725.8</v>
      </c>
      <c r="J38" s="432">
        <f t="shared" si="9"/>
        <v>1</v>
      </c>
      <c r="K38" s="432">
        <f t="shared" si="9"/>
        <v>12.7</v>
      </c>
      <c r="L38" s="432">
        <f t="shared" si="9"/>
        <v>279.39999999999998</v>
      </c>
      <c r="M38" s="432">
        <f t="shared" si="9"/>
        <v>0</v>
      </c>
      <c r="N38" s="432">
        <f t="shared" si="9"/>
        <v>37.700000000000003</v>
      </c>
      <c r="O38" s="432">
        <f t="shared" si="9"/>
        <v>0</v>
      </c>
      <c r="P38" s="432">
        <f t="shared" si="9"/>
        <v>0</v>
      </c>
      <c r="Q38" s="432">
        <f t="shared" si="9"/>
        <v>0</v>
      </c>
      <c r="R38" s="432">
        <f t="shared" si="9"/>
        <v>0</v>
      </c>
      <c r="S38" s="432">
        <f t="shared" si="9"/>
        <v>137</v>
      </c>
      <c r="T38" s="432">
        <f t="shared" si="9"/>
        <v>0</v>
      </c>
      <c r="U38" s="432">
        <f t="shared" si="9"/>
        <v>0</v>
      </c>
      <c r="V38" s="432">
        <f t="shared" si="9"/>
        <v>0</v>
      </c>
      <c r="W38" s="432">
        <f t="shared" si="9"/>
        <v>0</v>
      </c>
      <c r="X38" s="432">
        <f t="shared" si="9"/>
        <v>0</v>
      </c>
      <c r="Y38" s="432">
        <f t="shared" si="9"/>
        <v>0</v>
      </c>
      <c r="Z38" s="433">
        <f t="shared" si="9"/>
        <v>0</v>
      </c>
      <c r="AA38" s="434">
        <f t="shared" si="4"/>
        <v>1653.1000000000001</v>
      </c>
    </row>
    <row r="39" spans="2:27" ht="24" customHeight="1" x14ac:dyDescent="0.15">
      <c r="B39" s="182"/>
      <c r="C39" s="782"/>
      <c r="D39" s="226"/>
      <c r="E39" s="221"/>
      <c r="F39" s="219" t="s">
        <v>235</v>
      </c>
      <c r="G39" s="435">
        <f>+ｱ.燃え殻!$AA$28</f>
        <v>0</v>
      </c>
      <c r="H39" s="435">
        <f>+ｲ.汚泥!$AA$28</f>
        <v>0</v>
      </c>
      <c r="I39" s="435">
        <f>+ｳ.廃油!$AA$28</f>
        <v>725.8</v>
      </c>
      <c r="J39" s="435">
        <f>+ｴ.廃酸!$AA$28</f>
        <v>1</v>
      </c>
      <c r="K39" s="435">
        <f>+ｵ.廃ｱﾙｶﾘ!$AA$28</f>
        <v>12.7</v>
      </c>
      <c r="L39" s="435">
        <f>+ｶ.廃ﾌﾟﾗ類!$AA$28</f>
        <v>187.8</v>
      </c>
      <c r="M39" s="435">
        <f>+ｷ.紙くず!$AA$28</f>
        <v>0</v>
      </c>
      <c r="N39" s="435">
        <f>+ｸ.木くず!$AA$28</f>
        <v>37.700000000000003</v>
      </c>
      <c r="O39" s="435">
        <f>+ｹ.繊維くず!$AA$28</f>
        <v>0</v>
      </c>
      <c r="P39" s="435">
        <f>+ｺ.動植物性残さ!$AA$28</f>
        <v>0</v>
      </c>
      <c r="Q39" s="435">
        <f>+ｻ.動物系固形不要物!$AA$28</f>
        <v>0</v>
      </c>
      <c r="R39" s="435">
        <f>+ｼ.ｺﾞﾑくず!$AA$28</f>
        <v>0</v>
      </c>
      <c r="S39" s="435">
        <f>+ｽ.金属くず!$AA$28</f>
        <v>137</v>
      </c>
      <c r="T39" s="435">
        <f>+ｾ.ｶﾞﾗｽ･ｺﾝｸﾘ･陶磁器くず!$AA$28</f>
        <v>0</v>
      </c>
      <c r="U39" s="435">
        <f>+ｿ.鉱さい!$AA$28</f>
        <v>0</v>
      </c>
      <c r="V39" s="435">
        <f>+ﾀ.がれき類!$AA$28</f>
        <v>0</v>
      </c>
      <c r="W39" s="435">
        <f>+ﾁ.動物のふん尿!$AA$28</f>
        <v>0</v>
      </c>
      <c r="X39" s="435">
        <f>+ﾂ.動物の死体!$AA$28</f>
        <v>0</v>
      </c>
      <c r="Y39" s="435">
        <f>+ﾃ.ばいじん!$AA$28</f>
        <v>0</v>
      </c>
      <c r="Z39" s="436">
        <f>+ﾄ.混合廃棄物その他!$AA$28</f>
        <v>0</v>
      </c>
      <c r="AA39" s="437">
        <f t="shared" si="4"/>
        <v>1102</v>
      </c>
    </row>
    <row r="40" spans="2:27" ht="24" customHeight="1" x14ac:dyDescent="0.15">
      <c r="B40" s="182"/>
      <c r="C40" s="782"/>
      <c r="D40" s="226"/>
      <c r="E40" s="221"/>
      <c r="F40" s="219" t="s">
        <v>261</v>
      </c>
      <c r="G40" s="435">
        <f>+ｱ.燃え殻!$AA$29</f>
        <v>0</v>
      </c>
      <c r="H40" s="435">
        <f>+ｲ.汚泥!$AA$29</f>
        <v>459.5</v>
      </c>
      <c r="I40" s="435">
        <f>+ｳ.廃油!$AA$29</f>
        <v>0</v>
      </c>
      <c r="J40" s="435">
        <f>+ｴ.廃酸!$AA$29</f>
        <v>0</v>
      </c>
      <c r="K40" s="435">
        <f>+ｵ.廃ｱﾙｶﾘ!$AA$29</f>
        <v>0</v>
      </c>
      <c r="L40" s="435">
        <f>+ｶ.廃ﾌﾟﾗ類!$AA$29</f>
        <v>91.6</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551.1</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87" t="s">
        <v>294</v>
      </c>
      <c r="E43" s="787"/>
      <c r="F43" s="788"/>
      <c r="G43" s="444">
        <f>+ｱ.燃え殻!$AL$27</f>
        <v>0</v>
      </c>
      <c r="H43" s="444">
        <f>+ｲ.汚泥!$AL$27</f>
        <v>459.5</v>
      </c>
      <c r="I43" s="444">
        <f>+ｳ.廃油!$AL$27</f>
        <v>725.8</v>
      </c>
      <c r="J43" s="444">
        <f>+ｴ.廃酸!$AL$27</f>
        <v>1</v>
      </c>
      <c r="K43" s="444">
        <f>+ｵ.廃ｱﾙｶﾘ!$AL$27</f>
        <v>12.7</v>
      </c>
      <c r="L43" s="444">
        <f>+ｶ.廃ﾌﾟﾗ類!$AL$27</f>
        <v>279.39999999999998</v>
      </c>
      <c r="M43" s="444">
        <f>+ｷ.紙くず!$AL$27</f>
        <v>0</v>
      </c>
      <c r="N43" s="444">
        <f>+ｸ.木くず!$AL$27</f>
        <v>37.700000000000003</v>
      </c>
      <c r="O43" s="444">
        <f>+ｹ.繊維くず!$AL$27</f>
        <v>0</v>
      </c>
      <c r="P43" s="444">
        <f>+ｺ.動植物性残さ!$AL$27</f>
        <v>0</v>
      </c>
      <c r="Q43" s="444">
        <f>+ｻ.動物系固形不要物!$AL$27</f>
        <v>0</v>
      </c>
      <c r="R43" s="444">
        <f>+ｼ.ｺﾞﾑくず!$AL$27</f>
        <v>0</v>
      </c>
      <c r="S43" s="444">
        <f>+ｽ.金属くず!$AL$27</f>
        <v>137</v>
      </c>
      <c r="T43" s="444">
        <f>+ｾ.ｶﾞﾗｽ･ｺﾝｸﾘ･陶磁器くず!$AL$27</f>
        <v>0</v>
      </c>
      <c r="U43" s="444">
        <f>+ｿ.鉱さい!$AL$27</f>
        <v>0</v>
      </c>
      <c r="V43" s="444">
        <f>+ﾀ.がれき類!$AL$27</f>
        <v>0</v>
      </c>
      <c r="W43" s="444">
        <f>+ﾁ.動物のふん尿!$AL$27</f>
        <v>0</v>
      </c>
      <c r="X43" s="444">
        <f>+ﾂ.動物の死体!$AL$27</f>
        <v>0</v>
      </c>
      <c r="Y43" s="444">
        <f>+ﾃ.ばいじん!$AL$27</f>
        <v>0</v>
      </c>
      <c r="Z43" s="445">
        <f>+ﾄ.混合廃棄物その他!$AL$27</f>
        <v>0</v>
      </c>
      <c r="AA43" s="446">
        <f t="shared" si="4"/>
        <v>1653.1000000000001</v>
      </c>
    </row>
    <row r="44" spans="2:27" ht="24" customHeight="1" x14ac:dyDescent="0.15">
      <c r="B44" s="182"/>
      <c r="C44" s="189"/>
      <c r="D44" s="187" t="s">
        <v>188</v>
      </c>
      <c r="E44" s="764" t="s">
        <v>238</v>
      </c>
      <c r="F44" s="765"/>
      <c r="G44" s="447">
        <f>+ｱ.燃え殻!$AL$30</f>
        <v>0</v>
      </c>
      <c r="H44" s="447">
        <f>+ｲ.汚泥!$AL$30</f>
        <v>0</v>
      </c>
      <c r="I44" s="447">
        <f>+ｳ.廃油!$AL$30</f>
        <v>725.8</v>
      </c>
      <c r="J44" s="447">
        <f>+ｴ.廃酸!$AL$30</f>
        <v>1</v>
      </c>
      <c r="K44" s="447">
        <f>+ｵ.廃ｱﾙｶﾘ!$AL$30</f>
        <v>12.7</v>
      </c>
      <c r="L44" s="447">
        <f>+ｶ.廃ﾌﾟﾗ類!$AL$30</f>
        <v>219</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958.5</v>
      </c>
    </row>
    <row r="45" spans="2:27" ht="24" customHeight="1" x14ac:dyDescent="0.15">
      <c r="B45" s="182"/>
      <c r="C45" s="189"/>
      <c r="D45" s="467" t="s">
        <v>190</v>
      </c>
      <c r="E45" s="778" t="s">
        <v>239</v>
      </c>
      <c r="F45" s="779"/>
      <c r="G45" s="450">
        <f>+ｱ.燃え殻!$AS$24</f>
        <v>0</v>
      </c>
      <c r="H45" s="450">
        <f>+ｲ.汚泥!$AS$24</f>
        <v>0</v>
      </c>
      <c r="I45" s="450">
        <f>+ｳ.廃油!$AS$24</f>
        <v>725.8</v>
      </c>
      <c r="J45" s="450">
        <f>+ｴ.廃酸!$AS$24</f>
        <v>1</v>
      </c>
      <c r="K45" s="450">
        <f>+ｵ.廃ｱﾙｶﾘ!$AS$24</f>
        <v>12.7</v>
      </c>
      <c r="L45" s="450">
        <f>+ｶ.廃ﾌﾟﾗ類!$AS$24</f>
        <v>187.8</v>
      </c>
      <c r="M45" s="450">
        <f>+ｷ.紙くず!$AS$24</f>
        <v>0</v>
      </c>
      <c r="N45" s="450">
        <f>+ｸ.木くず!$AS$24</f>
        <v>37.700000000000003</v>
      </c>
      <c r="O45" s="450">
        <f>+ｹ.繊維くず!$AS$24</f>
        <v>0</v>
      </c>
      <c r="P45" s="450">
        <f>+ｺ.動植物性残さ!$AS$24</f>
        <v>0</v>
      </c>
      <c r="Q45" s="450">
        <f>+ｻ.動物系固形不要物!$AS$24</f>
        <v>0</v>
      </c>
      <c r="R45" s="450">
        <f>+ｼ.ｺﾞﾑくず!$AS$24</f>
        <v>0</v>
      </c>
      <c r="S45" s="450">
        <f>+ｽ.金属くず!$AS$24</f>
        <v>137</v>
      </c>
      <c r="T45" s="450">
        <f>+ｾ.ｶﾞﾗｽ･ｺﾝｸﾘ･陶磁器くず!$AS$24</f>
        <v>0</v>
      </c>
      <c r="U45" s="450">
        <f>+ｿ.鉱さい!$AS$24</f>
        <v>0</v>
      </c>
      <c r="V45" s="450">
        <f>+ﾀ.がれき類!$AS$24</f>
        <v>0</v>
      </c>
      <c r="W45" s="450">
        <f>+ﾁ.動物のふん尿!$AS$24</f>
        <v>0</v>
      </c>
      <c r="X45" s="450">
        <f>+ﾂ.動物の死体!$AS$24</f>
        <v>0</v>
      </c>
      <c r="Y45" s="450">
        <f>+ﾃ.ばいじん!$AS$24</f>
        <v>0</v>
      </c>
      <c r="Z45" s="451">
        <f>+ﾄ.混合廃棄物その他!$AS$24</f>
        <v>0</v>
      </c>
      <c r="AA45" s="452">
        <f t="shared" si="4"/>
        <v>1102</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651.9</v>
      </c>
      <c r="I55" s="506">
        <f t="shared" si="10"/>
        <v>1419.9</v>
      </c>
      <c r="J55" s="506">
        <f t="shared" si="10"/>
        <v>1</v>
      </c>
      <c r="K55" s="506">
        <f t="shared" si="10"/>
        <v>23.9</v>
      </c>
      <c r="L55" s="506">
        <f t="shared" si="10"/>
        <v>536.4</v>
      </c>
      <c r="M55" s="506">
        <f t="shared" si="10"/>
        <v>0</v>
      </c>
      <c r="N55" s="506">
        <f t="shared" si="10"/>
        <v>52.6</v>
      </c>
      <c r="O55" s="506">
        <f t="shared" si="10"/>
        <v>0</v>
      </c>
      <c r="P55" s="506">
        <f t="shared" si="10"/>
        <v>0</v>
      </c>
      <c r="Q55" s="506">
        <f t="shared" si="10"/>
        <v>0</v>
      </c>
      <c r="R55" s="506">
        <f t="shared" si="10"/>
        <v>0</v>
      </c>
      <c r="S55" s="506">
        <f t="shared" si="10"/>
        <v>288.7</v>
      </c>
      <c r="T55" s="506">
        <f t="shared" si="10"/>
        <v>0</v>
      </c>
      <c r="U55" s="506">
        <f t="shared" si="10"/>
        <v>0</v>
      </c>
      <c r="V55" s="506">
        <f t="shared" si="10"/>
        <v>0</v>
      </c>
      <c r="W55" s="506">
        <f t="shared" si="10"/>
        <v>0</v>
      </c>
      <c r="X55" s="506">
        <f t="shared" si="10"/>
        <v>0</v>
      </c>
      <c r="Y55" s="506">
        <f t="shared" si="10"/>
        <v>0</v>
      </c>
      <c r="Z55" s="506">
        <f t="shared" si="10"/>
        <v>0</v>
      </c>
      <c r="AA55" s="507">
        <f>+AA9+AA19+AA20</f>
        <v>2974.4000000000005</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oddFooter>&amp;C_x000D_&amp;1#&amp;"Arial"&amp;10&amp;K000000 Internal</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 6  年 6  月 27  日</v>
      </c>
      <c r="M11" s="865"/>
      <c r="N11" s="865"/>
      <c r="O11" s="866"/>
    </row>
    <row r="12" spans="1:16" ht="13.1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横浜市戸塚区下倉田町296</v>
      </c>
      <c r="K16" s="853"/>
      <c r="L16" s="854"/>
      <c r="M16" s="854"/>
      <c r="N16" s="854"/>
      <c r="O16" s="855"/>
    </row>
    <row r="17" spans="1:48" ht="26.25" customHeight="1" x14ac:dyDescent="0.15">
      <c r="C17" s="249"/>
      <c r="D17" s="250"/>
      <c r="E17" s="250"/>
      <c r="F17" s="250"/>
      <c r="G17" s="250"/>
      <c r="H17" s="254" t="s">
        <v>7</v>
      </c>
      <c r="I17" s="254"/>
      <c r="J17" s="853" t="str">
        <f>+表紙!J40</f>
        <v>BASFジャパン株式会社戸塚事業所
事業所長　篠田　大</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045-862-7500</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BASFジャパン株式会社戸塚事業所</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2034</v>
      </c>
      <c r="N25" s="839"/>
      <c r="O25" s="840"/>
    </row>
    <row r="26" spans="1:48" ht="18" customHeight="1" x14ac:dyDescent="0.15">
      <c r="C26" s="819" t="s">
        <v>11</v>
      </c>
      <c r="D26" s="820"/>
      <c r="E26" s="821"/>
      <c r="F26" s="813" t="str">
        <f>+表紙!F49</f>
        <v>横浜市戸塚区下倉田町２９６</v>
      </c>
      <c r="G26" s="814"/>
      <c r="H26" s="814"/>
      <c r="I26" s="814"/>
      <c r="J26" s="814"/>
      <c r="K26" s="814"/>
      <c r="L26" s="139" t="s">
        <v>172</v>
      </c>
      <c r="M26" s="259"/>
      <c r="N26" s="817" t="str">
        <f>IF(+表紙!N49="","",+表紙!N49)</f>
        <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Ｅ16－化学工業</v>
      </c>
      <c r="G29" s="842"/>
      <c r="H29" s="842"/>
      <c r="I29" s="842"/>
      <c r="J29" s="370" t="s">
        <v>47</v>
      </c>
      <c r="K29" s="370"/>
      <c r="L29" s="843">
        <f>+表紙!L52</f>
        <v>1644</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0</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f>+表紙!F59</f>
        <v>240</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1321.3000000000002</v>
      </c>
      <c r="I40" s="293" t="s">
        <v>4</v>
      </c>
      <c r="J40" s="594" t="s">
        <v>324</v>
      </c>
      <c r="K40" s="595"/>
      <c r="L40" s="596"/>
      <c r="M40" s="797">
        <f>+表紙!M63</f>
        <v>1321.3000000000002</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f>+表紙!M64</f>
        <v>909.40000000000009</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1032</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1.9"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77" t="s">
        <v>442</v>
      </c>
      <c r="E54" s="577"/>
      <c r="F54" s="577"/>
      <c r="G54" s="577"/>
      <c r="H54" s="577"/>
      <c r="I54" s="577"/>
      <c r="J54" s="577"/>
      <c r="K54" s="577"/>
      <c r="L54" s="577"/>
      <c r="M54" s="577"/>
      <c r="N54" s="577"/>
      <c r="O54" s="578"/>
    </row>
    <row r="55" spans="1:48" ht="28.1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1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15" customHeight="1" x14ac:dyDescent="0.15">
      <c r="A68" s="44"/>
      <c r="B68" s="44"/>
      <c r="C68" s="198"/>
      <c r="D68" s="199" t="s">
        <v>310</v>
      </c>
      <c r="E68" s="577" t="s">
        <v>408</v>
      </c>
      <c r="F68" s="577"/>
      <c r="G68" s="577"/>
      <c r="H68" s="577"/>
      <c r="I68" s="577"/>
      <c r="J68" s="577"/>
      <c r="K68" s="577"/>
      <c r="L68" s="577"/>
      <c r="M68" s="577"/>
      <c r="N68" s="577"/>
      <c r="O68" s="578"/>
    </row>
    <row r="69" spans="1:16" ht="28.15" customHeight="1" x14ac:dyDescent="0.15">
      <c r="A69" s="44"/>
      <c r="B69" s="44"/>
      <c r="C69" s="198"/>
      <c r="D69" s="199" t="s">
        <v>311</v>
      </c>
      <c r="E69" s="577" t="s">
        <v>316</v>
      </c>
      <c r="F69" s="577"/>
      <c r="G69" s="577"/>
      <c r="H69" s="577"/>
      <c r="I69" s="577"/>
      <c r="J69" s="577"/>
      <c r="K69" s="577"/>
      <c r="L69" s="577"/>
      <c r="M69" s="577"/>
      <c r="N69" s="577"/>
      <c r="O69" s="578"/>
    </row>
    <row r="70" spans="1:16" ht="28.1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oddFooter>&amp;C_x000D_&amp;1#&amp;"Arial"&amp;10&amp;K000000 Internal</oddFooter>
  </headerFooter>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oddFooter>&amp;C_x000D_&amp;1#&amp;"Arial"&amp;10&amp;K000000 Internal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9" zoomScaleNormal="100" workbookViewId="0">
      <selection activeCell="AF29" sqref="AF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459.5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192.4</v>
      </c>
      <c r="E24" s="655"/>
      <c r="F24" s="655"/>
      <c r="G24" s="212" t="s">
        <v>198</v>
      </c>
      <c r="H24" s="644">
        <f>+F12</f>
        <v>459.5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459.5</v>
      </c>
      <c r="Q27" s="704"/>
      <c r="R27" s="704"/>
      <c r="S27" s="704"/>
      <c r="T27" s="54" t="s">
        <v>38</v>
      </c>
      <c r="U27" s="74"/>
      <c r="V27" s="74"/>
      <c r="Y27" s="72" t="s">
        <v>39</v>
      </c>
      <c r="Z27" s="75"/>
      <c r="AH27" s="63"/>
      <c r="AI27" s="63"/>
      <c r="AJ27" s="63"/>
      <c r="AK27" s="63"/>
      <c r="AL27" s="674">
        <f>+AH18+P27</f>
        <v>459.5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192.4</v>
      </c>
      <c r="E29" s="655"/>
      <c r="F29" s="655"/>
      <c r="G29" s="212" t="s">
        <v>198</v>
      </c>
      <c r="H29" s="644">
        <f>+AL27</f>
        <v>459.5</v>
      </c>
      <c r="I29" s="645"/>
      <c r="J29" s="212" t="s">
        <v>198</v>
      </c>
      <c r="M29" s="653"/>
      <c r="P29" s="66"/>
      <c r="Q29" s="158"/>
      <c r="R29" s="61" t="s">
        <v>183</v>
      </c>
      <c r="S29" s="699" t="s">
        <v>33</v>
      </c>
      <c r="T29" s="702"/>
      <c r="U29" s="702"/>
      <c r="V29" s="703"/>
      <c r="W29" s="58"/>
      <c r="X29" s="76"/>
      <c r="Y29" s="659" t="s">
        <v>258</v>
      </c>
      <c r="Z29" s="660"/>
      <c r="AA29" s="700">
        <v>459.5</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0.3</v>
      </c>
      <c r="E30" s="655"/>
      <c r="F30" s="655"/>
      <c r="G30" s="212" t="s">
        <v>198</v>
      </c>
      <c r="H30" s="644">
        <f>+AL30</f>
        <v>0</v>
      </c>
      <c r="I30" s="645"/>
      <c r="J30" s="212" t="s">
        <v>198</v>
      </c>
      <c r="M30" s="653"/>
      <c r="P30" s="66"/>
      <c r="R30" s="658">
        <f>+ROUND(AA28,1)+ROUND(AA29,1)+ROUND(AA30,1)</f>
        <v>459.5</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21" zoomScaleNormal="100" workbookViewId="0">
      <selection activeCell="AH28" sqref="AH2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725.8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694.1</v>
      </c>
      <c r="E24" s="655"/>
      <c r="F24" s="655"/>
      <c r="G24" s="212" t="s">
        <v>198</v>
      </c>
      <c r="H24" s="644">
        <f>+F12</f>
        <v>725.8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725.8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725.8</v>
      </c>
      <c r="Q27" s="704"/>
      <c r="R27" s="704"/>
      <c r="S27" s="704"/>
      <c r="T27" s="54" t="s">
        <v>38</v>
      </c>
      <c r="U27" s="74"/>
      <c r="V27" s="74"/>
      <c r="Y27" s="72" t="s">
        <v>39</v>
      </c>
      <c r="Z27" s="75"/>
      <c r="AH27" s="63"/>
      <c r="AI27" s="63"/>
      <c r="AJ27" s="63"/>
      <c r="AK27" s="63"/>
      <c r="AL27" s="674">
        <f>+AH18+P27</f>
        <v>725.8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725.8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694.1</v>
      </c>
      <c r="E29" s="655"/>
      <c r="F29" s="655"/>
      <c r="G29" s="212" t="s">
        <v>198</v>
      </c>
      <c r="H29" s="644">
        <f>+AL27</f>
        <v>725.8</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694.1</v>
      </c>
      <c r="E30" s="655"/>
      <c r="F30" s="655"/>
      <c r="G30" s="212" t="s">
        <v>198</v>
      </c>
      <c r="H30" s="644">
        <f>+AL30</f>
        <v>725.8</v>
      </c>
      <c r="I30" s="645"/>
      <c r="J30" s="212" t="s">
        <v>198</v>
      </c>
      <c r="M30" s="653"/>
      <c r="P30" s="66"/>
      <c r="R30" s="658">
        <f>+ROUND(AA28,1)+ROUND(AA29,1)+ROUND(AA30,1)</f>
        <v>725.8</v>
      </c>
      <c r="S30" s="704"/>
      <c r="T30" s="704"/>
      <c r="U30" s="704"/>
      <c r="V30" s="54" t="s">
        <v>16</v>
      </c>
      <c r="Y30" s="659" t="s">
        <v>186</v>
      </c>
      <c r="Z30" s="660"/>
      <c r="AA30" s="700"/>
      <c r="AB30" s="701"/>
      <c r="AC30" s="701"/>
      <c r="AD30" s="701"/>
      <c r="AE30" s="701"/>
      <c r="AF30" s="54" t="s">
        <v>13</v>
      </c>
      <c r="AL30" s="677">
        <v>725.8</v>
      </c>
      <c r="AM30" s="678"/>
      <c r="AN30" s="678"/>
      <c r="AO30" s="678"/>
      <c r="AP30" s="62" t="s">
        <v>13</v>
      </c>
      <c r="AS30" s="696"/>
      <c r="AT30" s="693"/>
      <c r="AU30" s="693"/>
      <c r="AV30" s="694"/>
      <c r="AW30" s="503"/>
    </row>
    <row r="31" spans="2:49" ht="27" customHeight="1" thickTop="1" thickBot="1" x14ac:dyDescent="0.2">
      <c r="B31" s="631" t="s">
        <v>226</v>
      </c>
      <c r="C31" s="632"/>
      <c r="D31" s="655">
        <v>694.1</v>
      </c>
      <c r="E31" s="655"/>
      <c r="F31" s="655"/>
      <c r="G31" s="212" t="s">
        <v>198</v>
      </c>
      <c r="H31" s="644">
        <f>+AS24</f>
        <v>725.8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9" zoomScaleNormal="100" workbookViewId="0">
      <selection activeCell="R30" sqref="R30:U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v>
      </c>
      <c r="Q27" s="704"/>
      <c r="R27" s="704"/>
      <c r="S27" s="704"/>
      <c r="T27" s="54" t="s">
        <v>38</v>
      </c>
      <c r="U27" s="74"/>
      <c r="V27" s="74"/>
      <c r="Y27" s="72" t="s">
        <v>39</v>
      </c>
      <c r="Z27" s="75"/>
      <c r="AH27" s="63"/>
      <c r="AI27" s="63"/>
      <c r="AJ27" s="63"/>
      <c r="AK27" s="63"/>
      <c r="AL27" s="674">
        <f>+AH18+P27</f>
        <v>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1</v>
      </c>
      <c r="I30" s="645"/>
      <c r="J30" s="212" t="s">
        <v>198</v>
      </c>
      <c r="M30" s="653"/>
      <c r="P30" s="66"/>
      <c r="R30" s="658">
        <f>+ROUND(AA28,1)+ROUND(AA29,1)+ROUND(AA30,1)</f>
        <v>1</v>
      </c>
      <c r="S30" s="704"/>
      <c r="T30" s="704"/>
      <c r="U30" s="704"/>
      <c r="V30" s="54" t="s">
        <v>16</v>
      </c>
      <c r="Y30" s="659" t="s">
        <v>186</v>
      </c>
      <c r="Z30" s="660"/>
      <c r="AA30" s="700"/>
      <c r="AB30" s="701"/>
      <c r="AC30" s="701"/>
      <c r="AD30" s="701"/>
      <c r="AE30" s="701"/>
      <c r="AF30" s="54" t="s">
        <v>13</v>
      </c>
      <c r="AL30" s="677">
        <v>1</v>
      </c>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19" zoomScaleNormal="100" workbookViewId="0">
      <selection activeCell="AL31" sqref="AL31:AQ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12.7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11.2</v>
      </c>
      <c r="E24" s="655"/>
      <c r="F24" s="655"/>
      <c r="G24" s="212" t="s">
        <v>198</v>
      </c>
      <c r="H24" s="644">
        <f>+F12</f>
        <v>12.7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12.7</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12.7</v>
      </c>
      <c r="Q27" s="704"/>
      <c r="R27" s="704"/>
      <c r="S27" s="704"/>
      <c r="T27" s="54" t="s">
        <v>38</v>
      </c>
      <c r="U27" s="74"/>
      <c r="V27" s="74"/>
      <c r="Y27" s="72" t="s">
        <v>39</v>
      </c>
      <c r="Z27" s="75"/>
      <c r="AH27" s="63"/>
      <c r="AI27" s="63"/>
      <c r="AJ27" s="63"/>
      <c r="AK27" s="63"/>
      <c r="AL27" s="674">
        <f>+AH18+P27</f>
        <v>12.7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12.7</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11.2</v>
      </c>
      <c r="E29" s="655"/>
      <c r="F29" s="655"/>
      <c r="G29" s="212" t="s">
        <v>198</v>
      </c>
      <c r="H29" s="644">
        <f>+AL27</f>
        <v>12.7</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11.2</v>
      </c>
      <c r="E30" s="655"/>
      <c r="F30" s="655"/>
      <c r="G30" s="212" t="s">
        <v>198</v>
      </c>
      <c r="H30" s="644">
        <f>+AL30</f>
        <v>12.7</v>
      </c>
      <c r="I30" s="645"/>
      <c r="J30" s="212" t="s">
        <v>198</v>
      </c>
      <c r="M30" s="653"/>
      <c r="P30" s="66"/>
      <c r="R30" s="658">
        <f>+ROUND(AA28,1)+ROUND(AA29,1)+ROUND(AA30,1)</f>
        <v>12.7</v>
      </c>
      <c r="S30" s="704"/>
      <c r="T30" s="704"/>
      <c r="U30" s="704"/>
      <c r="V30" s="54" t="s">
        <v>16</v>
      </c>
      <c r="Y30" s="659" t="s">
        <v>186</v>
      </c>
      <c r="Z30" s="660"/>
      <c r="AA30" s="700"/>
      <c r="AB30" s="701"/>
      <c r="AC30" s="701"/>
      <c r="AD30" s="701"/>
      <c r="AE30" s="701"/>
      <c r="AF30" s="54" t="s">
        <v>13</v>
      </c>
      <c r="AL30" s="677">
        <v>12.7</v>
      </c>
      <c r="AM30" s="678"/>
      <c r="AN30" s="678"/>
      <c r="AO30" s="678"/>
      <c r="AP30" s="62" t="s">
        <v>13</v>
      </c>
      <c r="AS30" s="696"/>
      <c r="AT30" s="693"/>
      <c r="AU30" s="693"/>
      <c r="AV30" s="694"/>
      <c r="AW30" s="503"/>
    </row>
    <row r="31" spans="2:49" ht="27" customHeight="1" thickTop="1" thickBot="1" x14ac:dyDescent="0.2">
      <c r="B31" s="631" t="s">
        <v>226</v>
      </c>
      <c r="C31" s="632"/>
      <c r="D31" s="655">
        <v>11.2</v>
      </c>
      <c r="E31" s="655"/>
      <c r="F31" s="655"/>
      <c r="G31" s="212" t="s">
        <v>198</v>
      </c>
      <c r="H31" s="644">
        <f>+AS24</f>
        <v>12.7</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9"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279.39999999999998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257</v>
      </c>
      <c r="E24" s="655"/>
      <c r="F24" s="655"/>
      <c r="G24" s="212" t="s">
        <v>198</v>
      </c>
      <c r="H24" s="644">
        <f>+F12</f>
        <v>279.39999999999998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187.8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279.39999999999998</v>
      </c>
      <c r="Q27" s="704"/>
      <c r="R27" s="704"/>
      <c r="S27" s="704"/>
      <c r="T27" s="54" t="s">
        <v>38</v>
      </c>
      <c r="U27" s="74"/>
      <c r="V27" s="74"/>
      <c r="Y27" s="72" t="s">
        <v>39</v>
      </c>
      <c r="Z27" s="75"/>
      <c r="AH27" s="63"/>
      <c r="AI27" s="63"/>
      <c r="AJ27" s="63"/>
      <c r="AK27" s="63"/>
      <c r="AL27" s="674">
        <f>+AH18+P27</f>
        <v>279.39999999999998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187.8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257</v>
      </c>
      <c r="E29" s="655"/>
      <c r="F29" s="655"/>
      <c r="G29" s="212" t="s">
        <v>198</v>
      </c>
      <c r="H29" s="644">
        <f>+AL27</f>
        <v>279.39999999999998</v>
      </c>
      <c r="I29" s="645"/>
      <c r="J29" s="212" t="s">
        <v>198</v>
      </c>
      <c r="M29" s="653"/>
      <c r="P29" s="66"/>
      <c r="Q29" s="158"/>
      <c r="R29" s="61" t="s">
        <v>183</v>
      </c>
      <c r="S29" s="699" t="s">
        <v>33</v>
      </c>
      <c r="T29" s="702"/>
      <c r="U29" s="702"/>
      <c r="V29" s="703"/>
      <c r="W29" s="58"/>
      <c r="X29" s="76"/>
      <c r="Y29" s="659" t="s">
        <v>258</v>
      </c>
      <c r="Z29" s="660"/>
      <c r="AA29" s="700">
        <v>91.6</v>
      </c>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203.8</v>
      </c>
      <c r="E30" s="655"/>
      <c r="F30" s="655"/>
      <c r="G30" s="212" t="s">
        <v>198</v>
      </c>
      <c r="H30" s="644">
        <f>+AL30</f>
        <v>219</v>
      </c>
      <c r="I30" s="645"/>
      <c r="J30" s="212" t="s">
        <v>198</v>
      </c>
      <c r="M30" s="653"/>
      <c r="P30" s="66"/>
      <c r="R30" s="658">
        <f>+ROUND(AA28,1)+ROUND(AA29,1)+ROUND(AA30,1)</f>
        <v>279.39999999999998</v>
      </c>
      <c r="S30" s="704"/>
      <c r="T30" s="704"/>
      <c r="U30" s="704"/>
      <c r="V30" s="54" t="s">
        <v>16</v>
      </c>
      <c r="Y30" s="659" t="s">
        <v>186</v>
      </c>
      <c r="Z30" s="660"/>
      <c r="AA30" s="700"/>
      <c r="AB30" s="701"/>
      <c r="AC30" s="701"/>
      <c r="AD30" s="701"/>
      <c r="AE30" s="701"/>
      <c r="AF30" s="54" t="s">
        <v>13</v>
      </c>
      <c r="AL30" s="677">
        <v>219</v>
      </c>
      <c r="AM30" s="678"/>
      <c r="AN30" s="678"/>
      <c r="AO30" s="678"/>
      <c r="AP30" s="62" t="s">
        <v>13</v>
      </c>
      <c r="AS30" s="696"/>
      <c r="AT30" s="693"/>
      <c r="AU30" s="693"/>
      <c r="AV30" s="694"/>
      <c r="AW30" s="503"/>
    </row>
    <row r="31" spans="2:49" ht="27" customHeight="1" thickTop="1" thickBot="1" x14ac:dyDescent="0.2">
      <c r="B31" s="631" t="s">
        <v>226</v>
      </c>
      <c r="C31" s="632"/>
      <c r="D31" s="655">
        <v>160.1</v>
      </c>
      <c r="E31" s="655"/>
      <c r="F31" s="655"/>
      <c r="G31" s="212" t="s">
        <v>198</v>
      </c>
      <c r="H31" s="644">
        <f>+AS24</f>
        <v>187.8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9"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BASFジャパン株式会社戸塚事業所</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37.700000000000003</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14.9</v>
      </c>
      <c r="E24" s="655"/>
      <c r="F24" s="655"/>
      <c r="G24" s="212" t="s">
        <v>198</v>
      </c>
      <c r="H24" s="644">
        <f>+F12</f>
        <v>37.700000000000003</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37.700000000000003</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37.700000000000003</v>
      </c>
      <c r="Q27" s="704"/>
      <c r="R27" s="704"/>
      <c r="S27" s="704"/>
      <c r="T27" s="54" t="s">
        <v>38</v>
      </c>
      <c r="U27" s="74"/>
      <c r="V27" s="74"/>
      <c r="Y27" s="72" t="s">
        <v>39</v>
      </c>
      <c r="Z27" s="75"/>
      <c r="AH27" s="63"/>
      <c r="AI27" s="63"/>
      <c r="AJ27" s="63"/>
      <c r="AK27" s="63"/>
      <c r="AL27" s="674">
        <f>+AH18+P27</f>
        <v>37.700000000000003</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37.700000000000003</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14.9</v>
      </c>
      <c r="E29" s="655"/>
      <c r="F29" s="655"/>
      <c r="G29" s="212" t="s">
        <v>198</v>
      </c>
      <c r="H29" s="644">
        <f>+AL27</f>
        <v>37.700000000000003</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37.700000000000003</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14.9</v>
      </c>
      <c r="E31" s="655"/>
      <c r="F31" s="655"/>
      <c r="G31" s="212" t="s">
        <v>198</v>
      </c>
      <c r="H31" s="644">
        <f>+AS24</f>
        <v>37.700000000000003</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AS16:AT16"/>
    <mergeCell ref="AS17:AT17"/>
    <mergeCell ref="AO17:AP17"/>
    <mergeCell ref="AI17:AL17"/>
    <mergeCell ref="Q14:T14"/>
    <mergeCell ref="AE9:AE14"/>
    <mergeCell ref="P12:S12"/>
    <mergeCell ref="Y21:AA21"/>
    <mergeCell ref="P18:S18"/>
    <mergeCell ref="Y18:AA18"/>
    <mergeCell ref="P16:AB16"/>
    <mergeCell ref="M11:M24"/>
    <mergeCell ref="Q20:T20"/>
    <mergeCell ref="P21:S21"/>
    <mergeCell ref="P24:S24"/>
    <mergeCell ref="U17:X17"/>
    <mergeCell ref="Q17:T17"/>
    <mergeCell ref="P22:V22"/>
    <mergeCell ref="U23:X23"/>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2024-07-01T09:17:46Z</dcterms:created>
  <dcterms:modified xsi:type="dcterms:W3CDTF">2024-07-01T09:17:46Z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6530cf4-8573-4c29-a912-bbcdac835909_Enabled">
    <vt:lpwstr>true</vt:lpwstr>
  </property>
  <property fmtid="{D5CDD505-2E9C-101B-9397-08002B2CF9AE}" pid="3" name="MSIP_Label_06530cf4-8573-4c29-a912-bbcdac835909_SetDate">
    <vt:lpwstr>2024-06-12T06:12:40Z</vt:lpwstr>
  </property>
  <property fmtid="{D5CDD505-2E9C-101B-9397-08002B2CF9AE}" pid="4" name="MSIP_Label_06530cf4-8573-4c29-a912-bbcdac835909_Method">
    <vt:lpwstr>Standard</vt:lpwstr>
  </property>
  <property fmtid="{D5CDD505-2E9C-101B-9397-08002B2CF9AE}" pid="5" name="MSIP_Label_06530cf4-8573-4c29-a912-bbcdac835909_Name">
    <vt:lpwstr>06530cf4-8573-4c29-a912-bbcdac835909</vt:lpwstr>
  </property>
  <property fmtid="{D5CDD505-2E9C-101B-9397-08002B2CF9AE}" pid="6" name="MSIP_Label_06530cf4-8573-4c29-a912-bbcdac835909_SiteId">
    <vt:lpwstr>ecaa386b-c8df-4ce0-ad01-740cbdb5ba55</vt:lpwstr>
  </property>
  <property fmtid="{D5CDD505-2E9C-101B-9397-08002B2CF9AE}" pid="7" name="MSIP_Label_06530cf4-8573-4c29-a912-bbcdac835909_ActionId">
    <vt:lpwstr>44ced58a-dcbd-4a96-bab0-972ddd05f40e</vt:lpwstr>
  </property>
  <property fmtid="{D5CDD505-2E9C-101B-9397-08002B2CF9AE}" pid="8" name="MSIP_Label_06530cf4-8573-4c29-a912-bbcdac835909_ContentBits">
    <vt:lpwstr>2</vt:lpwstr>
  </property>
</Properties>
</file>