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33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AL31" i="76" s="1"/>
  <c r="J52" i="94" s="1"/>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<sst xmlns="http://schemas.openxmlformats.org/spreadsheetml/2006/main" count="3275" uniqueCount="460">
  <si>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</si>
  <si>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</si>
  <si>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</si>
  <si>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</si>
  <si>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</si>
  <si>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</si>
  <si>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</si>
  <si>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</si>
  <si>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</si>
  <si>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</si>
  <si>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</si>
  <si>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</si>
  <si>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</si>
  <si>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</si>
  <si>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</si>
  <si>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</si>
  <si>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</si>
  <si>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</si>
  <si>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</si>
  <si>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</si>
  <si>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</si>
  <si>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</si>
  <si>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</si>
  <si>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</si>
  <si>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</si>
  <si>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</si>
  <si>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</si>
  <si>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</si>
  <si>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</si>
  <si>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</si>
  <si>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</si>
  <si>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</si>
  <si>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</si>
  <si>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</si>
  <si>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</si>
  <si>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</si>
  <si>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</si>
  <si>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</si>
  <si>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</si>
  <si>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</si>
  <si>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</si>
  <si>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</si>
  <si>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</si>
  <si>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</si>
  <si>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</si>
  <si>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</si>
  <si>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</si>
  <si>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</si>
  <si>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</si>
  <si>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</si>
  <si>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</si>
  <si>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</si>
  <si>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</si>
  <si>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</si>
  <si>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</si>
  <si>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</si>
  <si>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</si>
  <si>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</si>
  <si>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</si>
  <si>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</si>
  <si>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</si>
  <si>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</si>
  <si>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</si>
  <si>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</si>
  <si>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</si>
  <si>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</si>
  <si>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</si>
  <si>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</si>
  <si>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</si>
  <si>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</si>
  <si>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</si>
  <si>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</si>
  <si>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</si>
  <si>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</si>
  <si>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</si>
  <si>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</si>
  <si>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</si>
  <si>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</si>
  <si>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</si>
  <si>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</si>
  <si>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</si>
  <si>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</si>
  <si>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</si>
  <si>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</si>
  <si>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</si>
  <si>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</si>
  <si>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</si>
  <si>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</si>
  <si>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</si>
  <si>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</si>
  <si>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</si>
  <si>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</si>
  <si>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</si>
  <si>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</si>
  <si>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</si>
  <si>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</si>
  <si>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</si>
  <si>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</si>
  <si>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</si>
  <si>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</si>
  <si>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</si>
  <si>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</si>
  <si>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</si>
  <si>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</si>
  <si>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</si>
  <si>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</si>
  <si>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</si>
  <si>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</si>
  <si>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</si>
  <si>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</si>
  <si>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</si>
  <si>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</si>
  <si>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</si>
  <si>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</si>
  <si>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</si>
  <si>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</si>
  <si>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</si>
  <si>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</si>
  <si>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</si>
  <si>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</si>
  <si>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</si>
  <si>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</si>
  <si>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</si>
  <si>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</si>
  <si>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</si>
  <si>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</si>
  <si>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</si>
  <si>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</si>
  <si>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</si>
  <si>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</si>
  <si>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</si>
  <si>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</si>
  <si>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</si>
  <si>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</si>
  <si>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</si>
  <si>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</si>
  <si>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</si>
  <si>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</si>
  <si>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</si>
  <si>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</si>
  <si>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</si>
  <si>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</si>
  <si>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</si>
  <si>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</si>
  <si>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</si>
  <si>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</si>
  <si>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</si>
  <si>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</si>
  <si>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</si>
  <si>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</si>
  <si>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</si>
  <si>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</si>
  <si>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</si>
  <si>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</si>
  <si>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</si>
  <si>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</si>
  <si>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</si>
  <si>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</si>
  <si>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</si>
  <si>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</si>
  <si>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</si>
  <si>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</si>
  <si>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</si>
  <si>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</si>
  <si>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</si>
  <si>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</si>
  <si>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</si>
  <si>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</si>
  <si>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</si>
  <si>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</si>
  <si>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</si>
  <si>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</si>
  <si>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</si>
  <si>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</si>
  <si>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</si>
  <si>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</si>
  <si>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</si>
  <si>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</si>
  <si>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</si>
  <si>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</si>
  <si>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</si>
  <si>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</si>
  <si>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</si>
  <si>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</si>
  <si>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</si>
  <si>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</si>
  <si>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</si>
  <si>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</si>
  <si>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</si>
  <si>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</si>
  <si>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</si>
  <si>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</si>
  <si>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</si>
  <si>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</si>
  <si>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</si>
  <si>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</si>
  <si>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</si>
  <si>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</si>
  <si>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</si>
  <si>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</si>
  <si>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</si>
  <si>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</si>
  <si>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</si>
  <si>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</si>
  <si>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</si>
  <si>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</si>
  <si>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</si>
  <si>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</si>
  <si>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</si>
  <si>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</si>
  <si>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</si>
  <si>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</si>
  <si>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</si>
  <si>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</si>
  <si>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</si>
  <si>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</si>
  <si>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</si>
  <si>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</si>
  <si>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</si>
  <si>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</si>
  <si>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</si>
  <si>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</si>
  <si>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</si>
  <si>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</si>
  <si>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</si>
  <si>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</si>
  <si>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</si>
  <si>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</si>
  <si>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</si>
  <si>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</si>
  <si>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</si>
  <si>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</si>
  <si>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</si>
  <si>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</si>
  <si>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</si>
  <si>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</si>
  <si>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</si>
  <si>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</si>
  <si>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</si>
  <si>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</si>
  <si>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</si>
  <si>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</si>
  <si>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</si>
  <si>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</si>
  <si>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</si>
  <si>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</si>
  <si>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</si>
  <si>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</si>
  <si>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</si>
  <si>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</si>
  <si>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</si>
  <si>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</si>
  <si>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</si>
  <si>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</si>
  <si>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</si>
  <si>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</si>
  <si>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</si>
  <si>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</si>
  <si>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</si>
  <si>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</si>
  <si>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</si>
  <si>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</si>
  <si>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</si>
  <si>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</si>
  <si>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</si>
  <si>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</si>
  <si>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</si>
  <si>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</si>
  <si>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</si>
  <si>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</si>
  <si>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</si>
  <si>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</si>
  <si>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</si>
  <si>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</si>
  <si>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</si>
  <si>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</si>
  <si>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</si>
  <si>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</si>
  <si>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</si>
  <si>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</si>
  <si>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</si>
  <si>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</si>
  <si>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</si>
  <si>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</si>
  <si>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</si>
  <si>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</si>
  <si>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</si>
  <si>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</si>
  <si>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</si>
  <si>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</si>
  <si>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</si>
  <si>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</si>
  <si>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</si>
  <si>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</si>
  <si>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</si>
  <si>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</si>
  <si>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</si>
  <si>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</si>
  <si>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</si>
  <si>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</si>
  <si>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</si>
  <si>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</si>
  <si>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</si>
  <si>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</si>
  <si>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</si>
  <si>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</si>
  <si>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</si>
  <si>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</si>
  <si>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</si>
  <si>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</si>
  <si>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</si>
  <si>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</si>
  <si>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</si>
  <si>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</si>
  <si>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</si>
  <si>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</si>
  <si>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</si>
  <si>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</si>
  <si>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</si>
  <si>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</si>
  <si>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</si>
  <si>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</si>
  <si>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</si>
  <si>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</si>
  <si>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</si>
  <si>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</si>
  <si>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</si>
  <si>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</si>
  <si>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</si>
  <si>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</si>
  <si>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</si>
  <si>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</si>
  <si>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</si>
  <si>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</si>
  <si>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</si>
  <si>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</si>
  <si>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</si>
  <si>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</si>
  <si>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</si>
  <si>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</si>
  <si>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</si>
  <si>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</si>
  <si>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</si>
  <si>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</si>
  <si>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</si>
  <si>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</si>
  <si>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</si>
  <si>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</si>
  <si>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</si>
  <si>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</si>
  <si>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</si>
  <si>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</si>
  <si>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</si>
  <si>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</si>
  <si>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</si>
  <si>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</si>
  <si>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</si>
  <si>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</si>
  <si>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</si>
  <si>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</si>
  <si>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</si>
  <si>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</si>
  <si>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</si>
  <si>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</si>
  <si>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</si>
  <si>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</si>
  <si>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</si>
  <si>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</si>
  <si>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</si>
  <si>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</si>
  <si>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</si>
  <si>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</si>
  <si>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</si>
  <si>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</si>
  <si>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</si>
  <si>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</si>
  <si>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</si>
  <si>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</si>
  <si>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</si>
  <si>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</si>
  <si>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</si>
  <si>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</si>
  <si>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</si>
  <si>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</si>
  <si>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</si>
  <si>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</si>
  <si>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</si>
  <si>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</si>
  <si>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</si>
  <si>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</si>
  <si>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</si>
  <si>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</si>
  <si>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</si>
  <si>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</si>
  <si>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</si>
  <si>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</si>
  <si>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</si>
  <si>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</si>
  <si>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</si>
  <si>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</si>
  <si>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</si>
  <si>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</si>
  <si>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</si>
  <si>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</si>
  <si>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</si>
  <si>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</si>
  <si>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</si>
  <si>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</si>
  <si>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</si>
  <si>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</si>
  <si>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</si>
  <si>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</si>
  <si>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</si>
  <si>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</si>
  <si>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</si>
  <si>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</si>
  <si>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</si>
  <si>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</si>
  <si>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</si>
  <si>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</si>
  <si>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</si>
  <si>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</si>
  <si>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</si>
  <si>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</si>
  <si>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</si>
  <si>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</si>
  <si>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</si>
  <si>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</si>
  <si>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</si>
  <si>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</si>
  <si>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</si>
  <si>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</si>
  <si>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</si>
  <si>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</si>
  <si>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</si>
  <si>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</si>
  <si>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</si>
  <si>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</si>
  <si>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</si>
  <si>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</si>
  <si>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</si>
  <si>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</si>
  <si>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</si>
  <si>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</si>
  <si>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</si>
  <si>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</si>
  <si>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</si>
  <si>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</si>
  <si>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</si>
  <si>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</si>
  <si>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</si>
  <si>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5月 31日</t>
    <phoneticPr fontId="3"/>
  </si>
  <si>
    <t>東京都港区西新橋一丁目１４番１号</t>
    <phoneticPr fontId="3"/>
  </si>
  <si>
    <t>東亞合成株式会社
代表取締役社長　髙村　美己志　</t>
    <phoneticPr fontId="3"/>
  </si>
  <si>
    <t>０３－３５９７－７２１５</t>
    <phoneticPr fontId="3"/>
  </si>
  <si>
    <t>東亞合成株式会社　横浜工場</t>
    <phoneticPr fontId="3"/>
  </si>
  <si>
    <t>横浜市鶴見区末広町一丁目７番地</t>
    <phoneticPr fontId="3"/>
  </si>
  <si>
    <t>045-503-7300</t>
    <phoneticPr fontId="3"/>
  </si>
  <si>
    <t>ソーダ工業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</si>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</sst>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5"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16"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5" customFormat="1" ht="13.5" x14ac:dyDescent="0.15">
      <c r="A5" s="343"/>
      <c r="B5" s="343"/>
      <c r="C5" s="350" t="s">
        <v>345</v>
      </c>
      <c r="E5" s="346"/>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row>
    <row r="6" spans="1:54" ht="13.5" x14ac:dyDescent="0.15">
      <c r="C6" s="24"/>
    </row>
    <row r="7" spans="1:54" ht="13.5" x14ac:dyDescent="0.15">
      <c r="C7" s="24" t="s">
        <v>2</v>
      </c>
      <c r="Q7" s="24"/>
    </row>
    <row r="8" spans="1:54" s="345" customFormat="1" ht="13.5" x14ac:dyDescent="0.15">
      <c r="A8" s="343"/>
      <c r="B8" s="343"/>
      <c r="C8" s="350" t="s">
        <v>347</v>
      </c>
      <c r="D8" s="351"/>
      <c r="E8" s="351"/>
      <c r="F8" s="351"/>
      <c r="G8" s="352"/>
      <c r="H8" s="352"/>
      <c r="I8" s="352"/>
      <c r="J8" s="352"/>
      <c r="K8" s="352"/>
      <c r="L8" s="352"/>
      <c r="M8" s="352"/>
      <c r="N8" s="352"/>
      <c r="O8" s="352"/>
      <c r="P8" s="352"/>
      <c r="Q8" s="352"/>
      <c r="R8" s="352"/>
      <c r="W8" s="344"/>
      <c r="X8" s="348"/>
      <c r="Y8" s="349"/>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row>
    <row r="9" spans="1:54" s="345" customFormat="1" ht="13.5" x14ac:dyDescent="0.15">
      <c r="A9" s="343"/>
      <c r="B9" s="343"/>
      <c r="C9" s="350"/>
      <c r="D9" s="350" t="s">
        <v>434</v>
      </c>
      <c r="E9" s="351"/>
      <c r="F9" s="351"/>
      <c r="G9" s="352"/>
      <c r="H9" s="352"/>
      <c r="I9" s="352"/>
      <c r="J9" s="352"/>
      <c r="K9" s="352"/>
      <c r="L9" s="352"/>
      <c r="M9" s="352"/>
      <c r="N9" s="352"/>
      <c r="O9" s="352"/>
      <c r="P9" s="352"/>
      <c r="Q9" s="352"/>
      <c r="R9" s="352"/>
      <c r="W9" s="344"/>
      <c r="X9" s="348"/>
      <c r="Y9" s="349"/>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row>
    <row r="10" spans="1:54" s="345" customFormat="1" ht="13.5" x14ac:dyDescent="0.15">
      <c r="A10" s="343"/>
      <c r="B10" s="343"/>
      <c r="C10" s="353"/>
      <c r="D10" s="353"/>
      <c r="E10" s="350" t="s">
        <v>436</v>
      </c>
      <c r="F10" s="352"/>
      <c r="G10" s="352"/>
      <c r="H10" s="352"/>
      <c r="I10" s="352"/>
      <c r="J10" s="352"/>
      <c r="K10" s="352"/>
      <c r="L10" s="352"/>
      <c r="M10" s="352"/>
      <c r="N10" s="352"/>
      <c r="O10" s="352"/>
      <c r="P10" s="352"/>
      <c r="Q10" s="352"/>
      <c r="R10" s="352"/>
      <c r="W10" s="344"/>
      <c r="X10" s="348"/>
      <c r="Y10" s="349"/>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row>
    <row r="11" spans="1:54" ht="13.5" x14ac:dyDescent="0.15">
      <c r="C11" s="350" t="s">
        <v>348</v>
      </c>
      <c r="D11" s="352"/>
      <c r="E11" s="352"/>
      <c r="F11" s="352"/>
      <c r="G11" s="352"/>
      <c r="H11" s="352"/>
      <c r="I11" s="352"/>
      <c r="J11" s="352"/>
      <c r="K11" s="352"/>
      <c r="L11" s="352"/>
      <c r="M11" s="352"/>
      <c r="N11" s="352"/>
      <c r="O11" s="352"/>
      <c r="P11" s="352"/>
      <c r="Q11" s="352"/>
      <c r="R11" s="352"/>
      <c r="S11" s="25"/>
      <c r="T11" s="25"/>
      <c r="U11" s="25"/>
      <c r="V11" s="25"/>
      <c r="W11" s="24"/>
      <c r="X11" s="99"/>
      <c r="Y11" s="329"/>
      <c r="AW11" s="48"/>
      <c r="AX11" s="48"/>
      <c r="AY11" s="48"/>
      <c r="AZ11" s="48"/>
      <c r="BA11" s="48"/>
      <c r="BB11" s="48"/>
    </row>
    <row r="12" spans="1:54" ht="13.5" x14ac:dyDescent="0.15">
      <c r="C12" s="350" t="s">
        <v>349</v>
      </c>
      <c r="D12" s="352"/>
      <c r="E12" s="352"/>
      <c r="F12" s="352"/>
      <c r="G12" s="352"/>
      <c r="H12" s="352"/>
      <c r="I12" s="352"/>
      <c r="J12" s="352"/>
      <c r="K12" s="352"/>
      <c r="L12" s="352"/>
      <c r="M12" s="352"/>
      <c r="N12" s="352"/>
      <c r="O12" s="352"/>
      <c r="P12" s="352"/>
      <c r="Q12" s="352"/>
      <c r="R12" s="352"/>
      <c r="S12" s="25"/>
      <c r="T12" s="25"/>
      <c r="U12" s="25"/>
      <c r="V12" s="25"/>
      <c r="W12" s="24"/>
      <c r="X12" s="99"/>
      <c r="Y12" s="329"/>
      <c r="AW12" s="48"/>
      <c r="AX12" s="48"/>
      <c r="AY12" s="48"/>
      <c r="AZ12" s="48"/>
      <c r="BA12" s="48"/>
      <c r="BB12" s="48"/>
    </row>
    <row r="13" spans="1:54" ht="13.5" x14ac:dyDescent="0.15">
      <c r="C13" s="350" t="s">
        <v>350</v>
      </c>
      <c r="D13" s="352"/>
      <c r="E13" s="352"/>
      <c r="F13" s="352"/>
      <c r="G13" s="352"/>
      <c r="H13" s="352"/>
      <c r="I13" s="352"/>
      <c r="J13" s="352"/>
      <c r="K13" s="352"/>
      <c r="L13" s="352"/>
      <c r="M13" s="352"/>
      <c r="N13" s="352"/>
      <c r="O13" s="352"/>
      <c r="P13" s="352"/>
      <c r="Q13" s="352"/>
      <c r="R13" s="352"/>
      <c r="S13" s="25"/>
      <c r="T13" s="25"/>
      <c r="U13" s="25"/>
      <c r="V13" s="25"/>
      <c r="W13" s="25"/>
      <c r="X13" s="99"/>
      <c r="Y13" s="329"/>
      <c r="AW13" s="48"/>
      <c r="AX13" s="48"/>
      <c r="AY13" s="48"/>
      <c r="AZ13" s="48"/>
      <c r="BA13" s="48"/>
      <c r="BB13" s="48"/>
    </row>
    <row r="14" spans="1:54" ht="13.5" x14ac:dyDescent="0.15">
      <c r="C14" s="350"/>
      <c r="D14" s="352"/>
      <c r="E14" s="352"/>
      <c r="F14" s="352"/>
      <c r="G14" s="352"/>
      <c r="H14" s="352"/>
      <c r="I14" s="352"/>
      <c r="J14" s="352"/>
      <c r="K14" s="352"/>
      <c r="L14" s="352"/>
      <c r="M14" s="352"/>
      <c r="N14" s="352"/>
      <c r="O14" s="352"/>
      <c r="P14" s="352"/>
      <c r="Q14" s="352"/>
      <c r="R14" s="352"/>
      <c r="S14" s="25"/>
      <c r="T14" s="25"/>
      <c r="U14" s="25"/>
      <c r="V14" s="25"/>
      <c r="W14" s="25"/>
      <c r="X14" s="99"/>
      <c r="Y14" s="329"/>
      <c r="AW14" s="48"/>
      <c r="AX14" s="48"/>
      <c r="AY14" s="48"/>
      <c r="AZ14" s="48"/>
      <c r="BA14" s="48"/>
      <c r="BB14" s="48"/>
    </row>
    <row r="15" spans="1:54" ht="13.5" x14ac:dyDescent="0.15">
      <c r="B15" s="82"/>
      <c r="C15" s="350" t="s">
        <v>435</v>
      </c>
      <c r="D15" s="354"/>
      <c r="E15" s="354"/>
      <c r="F15" s="352"/>
      <c r="G15" s="352"/>
      <c r="H15" s="352"/>
      <c r="I15" s="352"/>
      <c r="J15" s="352"/>
      <c r="K15" s="352"/>
      <c r="L15" s="352"/>
      <c r="M15" s="352"/>
      <c r="N15" s="352"/>
      <c r="O15" s="352"/>
      <c r="P15" s="352"/>
      <c r="Q15" s="352"/>
      <c r="R15" s="352"/>
      <c r="S15" s="25"/>
      <c r="T15" s="25"/>
      <c r="U15" s="25"/>
      <c r="V15" s="25"/>
      <c r="W15" s="24"/>
      <c r="X15" s="99"/>
      <c r="Y15" s="329"/>
      <c r="AW15" s="48"/>
      <c r="AX15" s="48"/>
      <c r="AY15" s="48"/>
      <c r="AZ15" s="48"/>
      <c r="BA15" s="48"/>
      <c r="BB15" s="48"/>
    </row>
    <row r="16" spans="1:54" s="83" customFormat="1" ht="13.5" x14ac:dyDescent="0.15">
      <c r="A16" s="82"/>
      <c r="B16" s="82"/>
      <c r="C16" s="350" t="s">
        <v>342</v>
      </c>
      <c r="D16" s="354"/>
      <c r="E16" s="354"/>
      <c r="F16" s="354"/>
      <c r="G16" s="354"/>
      <c r="H16" s="354"/>
      <c r="I16" s="354"/>
      <c r="J16" s="354"/>
      <c r="K16" s="354"/>
      <c r="L16" s="354"/>
      <c r="M16" s="354"/>
      <c r="N16" s="354"/>
      <c r="O16" s="354"/>
      <c r="P16" s="354"/>
      <c r="Q16" s="354"/>
      <c r="R16" s="354"/>
      <c r="W16" s="24"/>
      <c r="X16" s="341"/>
      <c r="Y16" s="341"/>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2"/>
      <c r="T17" s="342"/>
      <c r="U17" s="342"/>
      <c r="V17" s="342"/>
      <c r="W17" s="342"/>
      <c r="X17" s="342"/>
      <c r="Y17" s="329"/>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0" t="s">
        <v>346</v>
      </c>
      <c r="Q24" s="24"/>
      <c r="R24" s="99"/>
      <c r="S24" s="100"/>
    </row>
    <row r="25" spans="1:54" ht="13.5" x14ac:dyDescent="0.15">
      <c r="E25" s="350" t="s">
        <v>351</v>
      </c>
      <c r="Q25" s="24"/>
      <c r="R25" s="99"/>
      <c r="S25" s="100"/>
    </row>
    <row r="26" spans="1:54" ht="14.25" thickBot="1" x14ac:dyDescent="0.2">
      <c r="C26" s="27"/>
      <c r="D26" s="27"/>
      <c r="E26" s="471"/>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508" t="s">
        <v>459</v>
      </c>
      <c r="O28" s="296"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29"/>
    </row>
    <row r="30" spans="1:54" ht="13.5" x14ac:dyDescent="0.15">
      <c r="C30" s="85"/>
      <c r="D30" s="86"/>
      <c r="E30" s="86"/>
      <c r="F30" s="86"/>
      <c r="G30" s="86"/>
      <c r="H30" s="86"/>
      <c r="I30" s="86"/>
      <c r="J30" s="86"/>
      <c r="K30" s="86"/>
      <c r="L30" s="86"/>
      <c r="M30" s="86"/>
      <c r="N30" s="86"/>
      <c r="O30" s="87"/>
      <c r="Q30" s="24"/>
      <c r="R30" s="99"/>
      <c r="S30" s="329"/>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29"/>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2"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7" t="s">
        <v>341</v>
      </c>
      <c r="I38" s="457"/>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2038</v>
      </c>
      <c r="N48" s="586"/>
      <c r="O48" s="587"/>
    </row>
    <row r="49" spans="3:21" ht="18" customHeight="1" x14ac:dyDescent="0.15">
      <c r="C49" s="564" t="s">
        <v>11</v>
      </c>
      <c r="D49" s="565"/>
      <c r="E49" s="566"/>
      <c r="F49" s="619" t="s">
        <v>456</v>
      </c>
      <c r="G49" s="620"/>
      <c r="H49" s="620"/>
      <c r="I49" s="620"/>
      <c r="J49" s="620"/>
      <c r="K49" s="620"/>
      <c r="L49" s="470" t="s">
        <v>172</v>
      </c>
      <c r="M49" s="473"/>
      <c r="N49" s="588" t="s">
        <v>457</v>
      </c>
      <c r="O49" s="589"/>
    </row>
    <row r="50" spans="3:21" ht="18" customHeight="1" x14ac:dyDescent="0.15">
      <c r="C50" s="567"/>
      <c r="D50" s="568"/>
      <c r="E50" s="569"/>
      <c r="F50" s="621"/>
      <c r="G50" s="622"/>
      <c r="H50" s="622"/>
      <c r="I50" s="622"/>
      <c r="J50" s="622"/>
      <c r="K50" s="622"/>
      <c r="L50" s="474"/>
      <c r="M50" s="560"/>
      <c r="N50" s="561"/>
      <c r="O50" s="338"/>
    </row>
    <row r="51" spans="3:21" ht="26.25" customHeight="1" x14ac:dyDescent="0.15">
      <c r="C51" s="475" t="s">
        <v>364</v>
      </c>
      <c r="D51" s="194"/>
      <c r="E51" s="194"/>
      <c r="F51" s="355"/>
      <c r="G51" s="355"/>
      <c r="H51" s="355"/>
      <c r="I51" s="355"/>
      <c r="J51" s="355"/>
      <c r="K51" s="355"/>
      <c r="L51" s="356"/>
      <c r="M51" s="357"/>
      <c r="N51" s="476"/>
      <c r="O51" s="358"/>
    </row>
    <row r="52" spans="3:21" ht="24" customHeight="1" x14ac:dyDescent="0.15">
      <c r="C52" s="359"/>
      <c r="D52" s="455" t="s">
        <v>17</v>
      </c>
      <c r="E52" s="460" t="s">
        <v>12</v>
      </c>
      <c r="F52" s="518" t="s">
        <v>127</v>
      </c>
      <c r="G52" s="519"/>
      <c r="H52" s="519"/>
      <c r="I52" s="519"/>
      <c r="J52" s="36" t="s">
        <v>47</v>
      </c>
      <c r="K52" s="36"/>
      <c r="L52" s="520" t="s">
        <v>458</v>
      </c>
      <c r="M52" s="520"/>
      <c r="N52" s="521"/>
      <c r="O52" s="522"/>
    </row>
    <row r="53" spans="3:21" ht="22.5" customHeight="1" x14ac:dyDescent="0.15">
      <c r="C53" s="360"/>
      <c r="D53" s="456" t="s">
        <v>19</v>
      </c>
      <c r="E53" s="477" t="s">
        <v>365</v>
      </c>
      <c r="F53" s="509" t="s">
        <v>366</v>
      </c>
      <c r="G53" s="510"/>
      <c r="H53" s="511"/>
      <c r="I53" s="509" t="s">
        <v>367</v>
      </c>
      <c r="J53" s="513"/>
      <c r="K53" s="523"/>
      <c r="L53" s="514">
        <v>12806</v>
      </c>
      <c r="M53" s="515"/>
      <c r="N53" s="478" t="s">
        <v>368</v>
      </c>
      <c r="O53" s="479"/>
    </row>
    <row r="54" spans="3:21" ht="22.5" customHeight="1" x14ac:dyDescent="0.15">
      <c r="C54" s="360"/>
      <c r="D54" s="359"/>
      <c r="E54" s="480"/>
      <c r="F54" s="509" t="s">
        <v>369</v>
      </c>
      <c r="G54" s="510"/>
      <c r="H54" s="511"/>
      <c r="I54" s="512" t="s">
        <v>370</v>
      </c>
      <c r="J54" s="513"/>
      <c r="K54" s="513"/>
      <c r="L54" s="514"/>
      <c r="M54" s="515"/>
      <c r="N54" s="478" t="s">
        <v>368</v>
      </c>
      <c r="O54" s="479"/>
    </row>
    <row r="55" spans="3:21" ht="22.5" customHeight="1" x14ac:dyDescent="0.15">
      <c r="C55" s="360"/>
      <c r="D55" s="516" t="s">
        <v>371</v>
      </c>
      <c r="E55" s="517"/>
      <c r="F55" s="509" t="s">
        <v>372</v>
      </c>
      <c r="G55" s="510"/>
      <c r="H55" s="511"/>
      <c r="I55" s="512" t="s">
        <v>373</v>
      </c>
      <c r="J55" s="513"/>
      <c r="K55" s="513"/>
      <c r="L55" s="514"/>
      <c r="M55" s="515"/>
      <c r="N55" s="478" t="s">
        <v>374</v>
      </c>
      <c r="O55" s="479"/>
    </row>
    <row r="56" spans="3:21" ht="22.5" customHeight="1" x14ac:dyDescent="0.15">
      <c r="C56" s="360"/>
      <c r="D56" s="516"/>
      <c r="E56" s="517"/>
      <c r="F56" s="509" t="s">
        <v>375</v>
      </c>
      <c r="G56" s="510"/>
      <c r="H56" s="511"/>
      <c r="I56" s="512" t="s">
        <v>376</v>
      </c>
      <c r="J56" s="513"/>
      <c r="K56" s="513"/>
      <c r="L56" s="514"/>
      <c r="M56" s="515"/>
      <c r="N56" s="478" t="s">
        <v>368</v>
      </c>
      <c r="O56" s="479"/>
    </row>
    <row r="57" spans="3:21" ht="26.25" customHeight="1" x14ac:dyDescent="0.15">
      <c r="C57" s="360"/>
      <c r="D57" s="359"/>
      <c r="E57" s="480"/>
      <c r="F57" s="481" t="s">
        <v>377</v>
      </c>
      <c r="G57" s="361"/>
      <c r="H57" s="361"/>
      <c r="I57" s="361"/>
      <c r="J57" s="41"/>
      <c r="K57" s="41"/>
      <c r="L57" s="362"/>
      <c r="M57" s="362"/>
      <c r="N57" s="363"/>
      <c r="O57" s="364"/>
    </row>
    <row r="58" spans="3:21" ht="26.25" customHeight="1" x14ac:dyDescent="0.15">
      <c r="C58" s="360"/>
      <c r="D58" s="482"/>
      <c r="E58" s="483"/>
      <c r="F58" s="528"/>
      <c r="G58" s="529"/>
      <c r="H58" s="529"/>
      <c r="I58" s="529"/>
      <c r="J58" s="529"/>
      <c r="K58" s="529"/>
      <c r="L58" s="529"/>
      <c r="M58" s="529"/>
      <c r="N58" s="529"/>
      <c r="O58" s="530"/>
    </row>
    <row r="59" spans="3:21" ht="26.25" customHeight="1" x14ac:dyDescent="0.15">
      <c r="C59" s="365"/>
      <c r="D59" s="484" t="s">
        <v>24</v>
      </c>
      <c r="E59" s="485" t="s">
        <v>378</v>
      </c>
      <c r="F59" s="531">
        <v>100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8"/>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1">
        <f>+別紙!AA9</f>
        <v>1941</v>
      </c>
      <c r="I63" s="293" t="s">
        <v>4</v>
      </c>
      <c r="J63" s="542" t="s">
        <v>324</v>
      </c>
      <c r="K63" s="543"/>
      <c r="L63" s="544"/>
      <c r="M63" s="534">
        <f>+別紙!AA14</f>
        <v>1207.5</v>
      </c>
      <c r="N63" s="535"/>
      <c r="O63" s="486" t="s">
        <v>4</v>
      </c>
      <c r="P63" s="177"/>
      <c r="Q63" s="140"/>
      <c r="R63" s="140"/>
      <c r="S63" s="140"/>
      <c r="T63" s="140"/>
      <c r="U63" s="140"/>
    </row>
    <row r="64" spans="3:21" ht="24.75" customHeight="1" x14ac:dyDescent="0.15">
      <c r="C64" s="559"/>
      <c r="D64" s="539" t="s">
        <v>301</v>
      </c>
      <c r="E64" s="540"/>
      <c r="F64" s="540"/>
      <c r="G64" s="541"/>
      <c r="H64" s="461">
        <f>+別紙!AA10</f>
        <v>124.3</v>
      </c>
      <c r="I64" s="293" t="s">
        <v>4</v>
      </c>
      <c r="J64" s="542" t="s">
        <v>305</v>
      </c>
      <c r="K64" s="543"/>
      <c r="L64" s="544"/>
      <c r="M64" s="534">
        <f>+別紙!AA15</f>
        <v>720.00000000000023</v>
      </c>
      <c r="N64" s="535"/>
      <c r="O64" s="37" t="s">
        <v>4</v>
      </c>
      <c r="P64" s="524"/>
      <c r="Q64" s="525"/>
      <c r="R64" s="525"/>
      <c r="S64" s="525"/>
    </row>
    <row r="65" spans="1:48" ht="24.75" customHeight="1" x14ac:dyDescent="0.15">
      <c r="C65" s="559"/>
      <c r="D65" s="539" t="s">
        <v>302</v>
      </c>
      <c r="E65" s="540"/>
      <c r="F65" s="540"/>
      <c r="G65" s="541"/>
      <c r="H65" s="461" t="str">
        <f>+別紙!AA11</f>
        <v>0</v>
      </c>
      <c r="I65" s="293" t="s">
        <v>4</v>
      </c>
      <c r="J65" s="536" t="s">
        <v>306</v>
      </c>
      <c r="K65" s="537"/>
      <c r="L65" s="538"/>
      <c r="M65" s="534">
        <f>+別紙!AA16</f>
        <v>1192.7</v>
      </c>
      <c r="N65" s="535"/>
      <c r="O65" s="459" t="s">
        <v>4</v>
      </c>
      <c r="P65" s="175"/>
      <c r="Q65" s="176"/>
      <c r="R65" s="176"/>
      <c r="S65" s="176"/>
    </row>
    <row r="66" spans="1:48" ht="24.75" customHeight="1" x14ac:dyDescent="0.15">
      <c r="C66" s="487"/>
      <c r="D66" s="539" t="s">
        <v>303</v>
      </c>
      <c r="E66" s="540"/>
      <c r="F66" s="540"/>
      <c r="G66" s="541"/>
      <c r="H66" s="461">
        <f>+別紙!AA12</f>
        <v>609.20000000000005</v>
      </c>
      <c r="I66" s="293" t="s">
        <v>4</v>
      </c>
      <c r="J66" s="536" t="s">
        <v>387</v>
      </c>
      <c r="K66" s="537"/>
      <c r="L66" s="538"/>
      <c r="M66" s="534" t="str">
        <f>+別紙!AA17</f>
        <v>0</v>
      </c>
      <c r="N66" s="535"/>
      <c r="O66" s="459" t="s">
        <v>4</v>
      </c>
      <c r="P66" s="175"/>
      <c r="Q66" s="176"/>
      <c r="R66" s="176"/>
      <c r="S66" s="176"/>
    </row>
    <row r="67" spans="1:48" ht="24.75" customHeight="1" x14ac:dyDescent="0.15">
      <c r="C67" s="488"/>
      <c r="D67" s="539" t="s">
        <v>304</v>
      </c>
      <c r="E67" s="540"/>
      <c r="F67" s="540"/>
      <c r="G67" s="541"/>
      <c r="H67" s="461" t="str">
        <f>+別紙!AA13</f>
        <v>0</v>
      </c>
      <c r="I67" s="293" t="s">
        <v>4</v>
      </c>
      <c r="J67" s="536" t="s">
        <v>388</v>
      </c>
      <c r="K67" s="537"/>
      <c r="L67" s="538"/>
      <c r="M67" s="534" t="str">
        <f>+別紙!AA18</f>
        <v>0</v>
      </c>
      <c r="N67" s="535"/>
      <c r="O67" s="459"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89"/>
      <c r="D69" s="490"/>
      <c r="E69" s="490"/>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0" t="s">
        <v>240</v>
      </c>
      <c r="D71" s="491"/>
      <c r="E71" s="491"/>
      <c r="F71" s="331"/>
      <c r="G71" s="331"/>
      <c r="H71" s="332"/>
      <c r="I71" s="332"/>
      <c r="J71" s="333"/>
      <c r="K71" s="333"/>
      <c r="L71" s="334"/>
      <c r="M71" s="334"/>
      <c r="N71" s="334"/>
      <c r="O71" s="335"/>
      <c r="P71" s="44"/>
    </row>
    <row r="72" spans="1:48" ht="15" customHeight="1" x14ac:dyDescent="0.15">
      <c r="A72" s="26">
        <v>11</v>
      </c>
      <c r="C72" s="492"/>
      <c r="D72" s="336"/>
      <c r="E72" s="336"/>
      <c r="F72" s="336"/>
      <c r="G72" s="336"/>
      <c r="H72" s="336"/>
      <c r="I72" s="336"/>
      <c r="J72" s="336"/>
      <c r="K72" s="336"/>
      <c r="L72" s="336"/>
      <c r="M72" s="336"/>
      <c r="N72" s="336"/>
      <c r="O72" s="337"/>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2"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2"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2"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2"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2"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3" t="s">
        <v>45</v>
      </c>
      <c r="R95" s="314"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4" t="s">
        <v>98</v>
      </c>
      <c r="R96" s="317"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4"/>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4" t="s">
        <v>114</v>
      </c>
      <c r="R98" s="1"/>
    </row>
    <row r="99" spans="1:26" ht="13.5" x14ac:dyDescent="0.15">
      <c r="C99" s="44"/>
      <c r="D99" s="44"/>
      <c r="E99" s="44"/>
      <c r="F99" s="44"/>
      <c r="G99" s="44"/>
      <c r="H99" s="44"/>
      <c r="I99" s="44"/>
      <c r="J99" s="44"/>
      <c r="K99" s="44"/>
      <c r="L99" s="44"/>
      <c r="M99" s="44"/>
      <c r="N99" s="44"/>
      <c r="O99" s="44"/>
      <c r="Q99" s="314" t="s">
        <v>115</v>
      </c>
      <c r="R99" s="1"/>
    </row>
    <row r="100" spans="1:26" ht="13.5" x14ac:dyDescent="0.15">
      <c r="C100" s="44"/>
      <c r="D100" s="44"/>
      <c r="E100" s="44"/>
      <c r="F100" s="44"/>
      <c r="G100" s="44"/>
      <c r="H100" s="44"/>
      <c r="I100" s="44"/>
      <c r="J100" s="44"/>
      <c r="K100" s="44"/>
      <c r="L100" s="44"/>
      <c r="M100" s="44"/>
      <c r="N100" s="44"/>
      <c r="O100" s="44"/>
      <c r="Q100" s="314" t="s">
        <v>116</v>
      </c>
      <c r="R100" s="1"/>
    </row>
    <row r="101" spans="1:26" ht="13.5" x14ac:dyDescent="0.15">
      <c r="C101" s="44"/>
      <c r="D101" s="44"/>
      <c r="E101" s="44"/>
      <c r="F101" s="44"/>
      <c r="G101" s="44"/>
      <c r="H101" s="44"/>
      <c r="I101" s="44"/>
      <c r="J101" s="44"/>
      <c r="K101" s="44"/>
      <c r="L101" s="44"/>
      <c r="M101" s="44"/>
      <c r="N101" s="44"/>
      <c r="O101" s="44"/>
      <c r="Q101" s="314" t="s">
        <v>117</v>
      </c>
      <c r="R101" s="1"/>
    </row>
    <row r="102" spans="1:26" ht="13.5" x14ac:dyDescent="0.15">
      <c r="C102" s="44"/>
      <c r="D102" s="44"/>
      <c r="E102" s="44"/>
      <c r="F102" s="44"/>
      <c r="G102" s="44"/>
      <c r="H102" s="44"/>
      <c r="I102" s="44"/>
      <c r="J102" s="44"/>
      <c r="K102" s="44"/>
      <c r="L102" s="44"/>
      <c r="M102" s="44"/>
      <c r="N102" s="44"/>
      <c r="O102" s="44"/>
      <c r="Q102" s="314" t="s">
        <v>118</v>
      </c>
      <c r="R102" s="1"/>
    </row>
    <row r="103" spans="1:26" ht="13.5" x14ac:dyDescent="0.15">
      <c r="C103" s="44"/>
      <c r="D103" s="44"/>
      <c r="E103" s="44"/>
      <c r="F103" s="44"/>
      <c r="G103" s="44"/>
      <c r="H103" s="44"/>
      <c r="I103" s="44"/>
      <c r="J103" s="44"/>
      <c r="K103" s="44"/>
      <c r="L103" s="44"/>
      <c r="M103" s="44"/>
      <c r="N103" s="44"/>
      <c r="O103" s="44"/>
      <c r="Q103" s="314" t="s">
        <v>119</v>
      </c>
    </row>
    <row r="104" spans="1:26" ht="13.5" x14ac:dyDescent="0.15">
      <c r="C104" s="44"/>
      <c r="D104" s="44"/>
      <c r="E104" s="44"/>
      <c r="F104" s="44"/>
      <c r="G104" s="44"/>
      <c r="H104" s="44"/>
      <c r="I104" s="44"/>
      <c r="J104" s="44"/>
      <c r="K104" s="44"/>
      <c r="L104" s="44"/>
      <c r="M104" s="44"/>
      <c r="N104" s="44"/>
      <c r="O104" s="44"/>
      <c r="Q104" s="314" t="s">
        <v>120</v>
      </c>
    </row>
    <row r="105" spans="1:26" ht="13.5" x14ac:dyDescent="0.15">
      <c r="C105" s="44"/>
      <c r="D105" s="44"/>
      <c r="E105" s="44"/>
      <c r="F105" s="44"/>
      <c r="G105" s="44"/>
      <c r="H105" s="44"/>
      <c r="I105" s="44"/>
      <c r="J105" s="44"/>
      <c r="K105" s="44"/>
      <c r="L105" s="44"/>
      <c r="M105" s="44"/>
      <c r="N105" s="44"/>
      <c r="O105" s="44"/>
      <c r="Q105" s="314" t="s">
        <v>121</v>
      </c>
    </row>
    <row r="106" spans="1:26" ht="13.5" x14ac:dyDescent="0.15">
      <c r="C106" s="44"/>
      <c r="D106" s="44"/>
      <c r="E106" s="44"/>
      <c r="F106" s="44"/>
      <c r="G106" s="44"/>
      <c r="H106" s="44"/>
      <c r="I106" s="44"/>
      <c r="J106" s="44"/>
      <c r="K106" s="44"/>
      <c r="L106" s="44"/>
      <c r="M106" s="44"/>
      <c r="N106" s="44"/>
      <c r="O106" s="44"/>
      <c r="Q106" s="314" t="s">
        <v>122</v>
      </c>
    </row>
    <row r="107" spans="1:26" ht="13.5" x14ac:dyDescent="0.15">
      <c r="C107" s="46"/>
      <c r="D107" s="46"/>
      <c r="E107" s="46"/>
      <c r="F107" s="46"/>
      <c r="G107" s="46"/>
      <c r="H107" s="46"/>
      <c r="I107" s="46"/>
      <c r="J107" s="46"/>
      <c r="K107" s="46"/>
      <c r="L107" s="46"/>
      <c r="M107" s="46"/>
      <c r="N107" s="46"/>
      <c r="O107" s="46"/>
      <c r="Q107" s="314" t="s">
        <v>125</v>
      </c>
    </row>
    <row r="108" spans="1:26" ht="13.5" x14ac:dyDescent="0.15">
      <c r="C108" s="46"/>
      <c r="D108" s="46"/>
      <c r="E108" s="46"/>
      <c r="F108" s="46"/>
      <c r="G108" s="46"/>
      <c r="H108" s="46"/>
      <c r="I108" s="46"/>
      <c r="J108" s="46"/>
      <c r="K108" s="46"/>
      <c r="L108" s="46"/>
      <c r="M108" s="46"/>
      <c r="N108" s="46"/>
      <c r="O108" s="46"/>
      <c r="Q108" s="314" t="s">
        <v>126</v>
      </c>
    </row>
    <row r="109" spans="1:26" ht="13.5" x14ac:dyDescent="0.15">
      <c r="C109" s="46"/>
      <c r="D109" s="46"/>
      <c r="E109" s="46"/>
      <c r="F109" s="46"/>
      <c r="G109" s="46"/>
      <c r="H109" s="46"/>
      <c r="I109" s="46"/>
      <c r="J109" s="46"/>
      <c r="K109" s="46"/>
      <c r="L109" s="46"/>
      <c r="M109" s="46"/>
      <c r="N109" s="46"/>
      <c r="O109" s="46"/>
      <c r="Q109" s="314" t="s">
        <v>127</v>
      </c>
    </row>
    <row r="110" spans="1:26" ht="13.5" x14ac:dyDescent="0.15">
      <c r="C110" s="46"/>
      <c r="D110" s="46"/>
      <c r="E110" s="46"/>
      <c r="F110" s="46"/>
      <c r="G110" s="46"/>
      <c r="H110" s="46"/>
      <c r="I110" s="46"/>
      <c r="J110" s="46"/>
      <c r="K110" s="46"/>
      <c r="L110" s="46"/>
      <c r="M110" s="46"/>
      <c r="N110" s="46"/>
      <c r="O110" s="46"/>
      <c r="Q110" s="314" t="s">
        <v>128</v>
      </c>
    </row>
    <row r="111" spans="1:26" ht="13.5" x14ac:dyDescent="0.15">
      <c r="C111" s="46"/>
      <c r="D111" s="46"/>
      <c r="E111" s="46"/>
      <c r="F111" s="46"/>
      <c r="G111" s="46"/>
      <c r="H111" s="46"/>
      <c r="I111" s="46"/>
      <c r="J111" s="46"/>
      <c r="K111" s="46"/>
      <c r="L111" s="46"/>
      <c r="M111" s="46"/>
      <c r="N111" s="46"/>
      <c r="O111" s="46"/>
      <c r="Q111" s="314" t="s">
        <v>129</v>
      </c>
    </row>
    <row r="112" spans="1:26" ht="13.5" x14ac:dyDescent="0.15">
      <c r="C112" s="46"/>
      <c r="D112" s="46"/>
      <c r="E112" s="46"/>
      <c r="F112" s="46"/>
      <c r="G112" s="46"/>
      <c r="H112" s="46"/>
      <c r="I112" s="46"/>
      <c r="J112" s="46"/>
      <c r="K112" s="46"/>
      <c r="L112" s="46"/>
      <c r="M112" s="46"/>
      <c r="N112" s="46"/>
      <c r="O112" s="46"/>
      <c r="Q112" s="314" t="s">
        <v>130</v>
      </c>
    </row>
    <row r="113" spans="3:17" ht="13.5" x14ac:dyDescent="0.15">
      <c r="C113" s="46"/>
      <c r="D113" s="46"/>
      <c r="E113" s="46"/>
      <c r="F113" s="46"/>
      <c r="G113" s="46"/>
      <c r="H113" s="46"/>
      <c r="I113" s="46"/>
      <c r="J113" s="46"/>
      <c r="K113" s="46"/>
      <c r="L113" s="46"/>
      <c r="M113" s="46"/>
      <c r="N113" s="46"/>
      <c r="O113" s="46"/>
      <c r="Q113" s="314" t="s">
        <v>123</v>
      </c>
    </row>
    <row r="114" spans="3:17" ht="13.5" x14ac:dyDescent="0.15">
      <c r="C114" s="48"/>
      <c r="D114" s="48"/>
      <c r="E114" s="48"/>
      <c r="F114" s="48"/>
      <c r="G114" s="48"/>
      <c r="H114" s="48"/>
      <c r="I114" s="48"/>
      <c r="J114" s="48"/>
      <c r="K114" s="48"/>
      <c r="L114" s="48"/>
      <c r="M114" s="48"/>
      <c r="N114" s="48"/>
      <c r="O114" s="48"/>
      <c r="Q114" s="314" t="s">
        <v>131</v>
      </c>
    </row>
    <row r="115" spans="3:17" ht="13.5" x14ac:dyDescent="0.15">
      <c r="C115" s="48"/>
      <c r="D115" s="48"/>
      <c r="E115" s="48"/>
      <c r="F115" s="48"/>
      <c r="G115" s="48"/>
      <c r="H115" s="48"/>
      <c r="I115" s="48"/>
      <c r="J115" s="48"/>
      <c r="K115" s="48"/>
      <c r="L115" s="48"/>
      <c r="M115" s="48"/>
      <c r="N115" s="48"/>
      <c r="O115" s="48"/>
      <c r="Q115" s="314" t="s">
        <v>132</v>
      </c>
    </row>
    <row r="116" spans="3:17" ht="13.5" x14ac:dyDescent="0.15">
      <c r="C116" s="48"/>
      <c r="D116" s="48"/>
      <c r="E116" s="48"/>
      <c r="F116" s="48"/>
      <c r="G116" s="48"/>
      <c r="H116" s="48"/>
      <c r="I116" s="48"/>
      <c r="J116" s="48"/>
      <c r="K116" s="48"/>
      <c r="L116" s="48"/>
      <c r="M116" s="48"/>
      <c r="N116" s="48"/>
      <c r="O116" s="48"/>
      <c r="Q116" s="314" t="s">
        <v>133</v>
      </c>
    </row>
    <row r="117" spans="3:17" ht="13.5" x14ac:dyDescent="0.15">
      <c r="Q117" s="314" t="s">
        <v>134</v>
      </c>
    </row>
    <row r="118" spans="3:17" ht="13.5" x14ac:dyDescent="0.15">
      <c r="Q118" s="314" t="s">
        <v>135</v>
      </c>
    </row>
    <row r="119" spans="3:17" ht="13.5" x14ac:dyDescent="0.15">
      <c r="Q119" s="314" t="s">
        <v>136</v>
      </c>
    </row>
    <row r="120" spans="3:17" ht="13.5" x14ac:dyDescent="0.15">
      <c r="Q120" s="314" t="s">
        <v>137</v>
      </c>
    </row>
    <row r="121" spans="3:17" ht="13.5" x14ac:dyDescent="0.15">
      <c r="Q121" s="314" t="s">
        <v>138</v>
      </c>
    </row>
    <row r="122" spans="3:17" ht="13.5" x14ac:dyDescent="0.15">
      <c r="Q122" s="314" t="s">
        <v>139</v>
      </c>
    </row>
    <row r="123" spans="3:17" ht="13.5" x14ac:dyDescent="0.15">
      <c r="Q123" s="314" t="s">
        <v>140</v>
      </c>
    </row>
    <row r="124" spans="3:17" ht="13.5" x14ac:dyDescent="0.15">
      <c r="Q124" s="314" t="s">
        <v>141</v>
      </c>
    </row>
    <row r="125" spans="3:17" ht="13.5" x14ac:dyDescent="0.15">
      <c r="Q125" s="314" t="s">
        <v>124</v>
      </c>
    </row>
    <row r="126" spans="3:17" ht="13.5" x14ac:dyDescent="0.15">
      <c r="Q126" s="314" t="s">
        <v>142</v>
      </c>
    </row>
    <row r="127" spans="3:17" ht="13.5" x14ac:dyDescent="0.15">
      <c r="Q127" s="314" t="s">
        <v>143</v>
      </c>
    </row>
    <row r="128" spans="3:17" ht="13.5" x14ac:dyDescent="0.15">
      <c r="Q128" s="314" t="s">
        <v>144</v>
      </c>
    </row>
    <row r="129" spans="17:17" ht="13.5" x14ac:dyDescent="0.15">
      <c r="Q129" s="314" t="s">
        <v>145</v>
      </c>
    </row>
    <row r="130" spans="17:17" ht="13.5" x14ac:dyDescent="0.15">
      <c r="Q130" s="314" t="s">
        <v>146</v>
      </c>
    </row>
    <row r="131" spans="17:17" ht="13.5" x14ac:dyDescent="0.15">
      <c r="Q131" s="314" t="s">
        <v>147</v>
      </c>
    </row>
    <row r="132" spans="17:17" ht="13.5" x14ac:dyDescent="0.15">
      <c r="Q132" s="315" t="s">
        <v>148</v>
      </c>
    </row>
    <row r="133" spans="17:17" ht="13.5" x14ac:dyDescent="0.15">
      <c r="Q133" s="315" t="s">
        <v>149</v>
      </c>
    </row>
    <row r="134" spans="17:17" ht="13.5" x14ac:dyDescent="0.15">
      <c r="Q134" s="315" t="s">
        <v>150</v>
      </c>
    </row>
    <row r="135" spans="17:17" ht="13.5" x14ac:dyDescent="0.15">
      <c r="Q135" s="315" t="s">
        <v>151</v>
      </c>
    </row>
    <row r="136" spans="17:17" ht="13.5" x14ac:dyDescent="0.15">
      <c r="Q136" s="315" t="s">
        <v>152</v>
      </c>
    </row>
    <row r="137" spans="17:17" ht="13.5" x14ac:dyDescent="0.15">
      <c r="Q137" s="315" t="s">
        <v>153</v>
      </c>
    </row>
    <row r="138" spans="17:17" ht="13.5" x14ac:dyDescent="0.15">
      <c r="Q138" s="315" t="s">
        <v>361</v>
      </c>
    </row>
    <row r="139" spans="17:17" ht="13.5" x14ac:dyDescent="0.15">
      <c r="Q139" s="315" t="s">
        <v>359</v>
      </c>
    </row>
    <row r="140" spans="17:17" ht="13.5" x14ac:dyDescent="0.15">
      <c r="Q140" s="315" t="s">
        <v>360</v>
      </c>
    </row>
    <row r="141" spans="17:17" x14ac:dyDescent="0.15">
      <c r="Q141" s="316"/>
    </row>
    <row r="142" spans="17:17" ht="13.5" x14ac:dyDescent="0.15">
      <c r="Q142" s="313" t="s">
        <v>157</v>
      </c>
    </row>
    <row r="143" spans="17:17" x14ac:dyDescent="0.15">
      <c r="Q143" s="316"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1"/>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1"/>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7" t="str">
        <f>+表紙!O28</f>
        <v>　</v>
      </c>
      <c r="AV4" s="129"/>
      <c r="AW4" s="501"/>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東亞合成株式会社　横浜工場</v>
      </c>
      <c r="AG5" s="727"/>
      <c r="AH5" s="727"/>
      <c r="AI5" s="727"/>
      <c r="AJ5" s="727"/>
      <c r="AK5" s="727"/>
      <c r="AL5" s="727"/>
      <c r="AM5" s="727"/>
      <c r="AN5" s="727"/>
      <c r="AO5" s="727"/>
      <c r="AP5" s="727"/>
      <c r="AQ5" s="727"/>
      <c r="AR5" s="727"/>
      <c r="AS5" s="727"/>
      <c r="AT5" s="727"/>
      <c r="AU5" s="727"/>
      <c r="AV5" s="294"/>
      <c r="AW5" s="501"/>
    </row>
    <row r="6" spans="2:49" ht="24.75" customHeight="1" thickBot="1" x14ac:dyDescent="0.2">
      <c r="B6" s="366"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1"/>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1"/>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1"/>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1"/>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1"/>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1"/>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1"/>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1"/>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1"/>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1"/>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1"/>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1"/>
    </row>
    <row r="18" spans="2:49" ht="24.75" customHeight="1" thickBot="1" x14ac:dyDescent="0.2">
      <c r="K18" s="66"/>
      <c r="L18" s="63"/>
      <c r="M18" s="652"/>
      <c r="N18" s="66"/>
      <c r="P18" s="632"/>
      <c r="Q18" s="650"/>
      <c r="R18" s="650"/>
      <c r="S18" s="650"/>
      <c r="T18" s="62" t="s">
        <v>14</v>
      </c>
      <c r="U18"/>
      <c r="V18" s="299"/>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1"/>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0"/>
      <c r="W20" s="302"/>
      <c r="X20" s="303"/>
      <c r="Y20" s="150" t="s">
        <v>25</v>
      </c>
      <c r="Z20" s="628" t="s">
        <v>278</v>
      </c>
      <c r="AA20" s="628"/>
      <c r="AB20" s="629"/>
      <c r="AC20" s="63"/>
      <c r="AD20" s="63"/>
      <c r="AE20" s="652"/>
      <c r="AG20" s="63"/>
      <c r="AH20" s="63"/>
      <c r="AI20" s="66"/>
      <c r="AJ20" s="63"/>
      <c r="AK20" s="63"/>
      <c r="AL20" s="161"/>
      <c r="AM20" s="66"/>
      <c r="AN20" s="307"/>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1"/>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1"/>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1"/>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1"/>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1"/>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1"/>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1"/>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1"/>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1"/>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1"/>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1"/>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1"/>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1"/>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1"/>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0"/>
      <c r="I42" s="78"/>
      <c r="J42" s="78"/>
      <c r="K42" s="78"/>
      <c r="R42" s="78"/>
      <c r="S42" s="78"/>
      <c r="T42" s="78"/>
      <c r="AQ42" s="63"/>
      <c r="AR42" s="63"/>
      <c r="AS42" s="141"/>
      <c r="AT42" s="74"/>
      <c r="AY42" s="141"/>
      <c r="AZ42" s="141"/>
      <c r="BA42" s="141"/>
      <c r="BB42" s="141"/>
      <c r="BC42" s="141"/>
      <c r="BD42" s="141"/>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ht="13.5" x14ac:dyDescent="0.15">
      <c r="H45" s="340"/>
      <c r="I45" s="78"/>
      <c r="J45" s="78"/>
      <c r="K45" s="78"/>
      <c r="R45" s="78"/>
      <c r="S45" s="78"/>
      <c r="T45" s="78"/>
      <c r="AY45" s="79"/>
      <c r="AZ45" s="79"/>
      <c r="BA45" s="79"/>
      <c r="BB45" s="79"/>
      <c r="BC45" s="79"/>
      <c r="BD45" s="79"/>
    </row>
    <row r="46" spans="2:62" ht="13.5" x14ac:dyDescent="0.15">
      <c r="H46" s="340"/>
      <c r="I46" s="78"/>
      <c r="J46" s="78"/>
      <c r="K46" s="78"/>
      <c r="R46" s="78"/>
      <c r="S46" s="78"/>
      <c r="T46" s="78"/>
      <c r="AY46" s="79"/>
      <c r="AZ46" s="79"/>
      <c r="BA46" s="79"/>
      <c r="BB46" s="79"/>
      <c r="BC46" s="79"/>
      <c r="BD46" s="79"/>
    </row>
    <row r="47" spans="2:62" ht="13.5" x14ac:dyDescent="0.15">
      <c r="H47" s="340"/>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B2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145.4</v>
      </c>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1661.7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619</v>
      </c>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v>1661.7</v>
      </c>
      <c r="Q18" s="650"/>
      <c r="R18" s="650"/>
      <c r="S18" s="650"/>
      <c r="T18" s="62" t="s">
        <v>13</v>
      </c>
      <c r="U18"/>
      <c r="V18" s="299"/>
      <c r="W18"/>
      <c r="X18" s="211"/>
      <c r="Y18" s="646">
        <f>+ROUND(AH9,1)+ROUND(AH12,1)+ROUND(AH15,1)+AH18</f>
        <v>764.4</v>
      </c>
      <c r="Z18" s="647"/>
      <c r="AA18" s="647"/>
      <c r="AB18" s="62" t="s">
        <v>4</v>
      </c>
      <c r="AC18" s="210"/>
      <c r="AD18" s="210"/>
      <c r="AE18" s="652"/>
      <c r="AH18" s="682">
        <f>+ROUND(AO18,1)+ROUND(AO21,1)</f>
        <v>619</v>
      </c>
      <c r="AI18" s="679"/>
      <c r="AJ18" s="679"/>
      <c r="AK18" s="679"/>
      <c r="AL18" s="54" t="s">
        <v>13</v>
      </c>
      <c r="AM18" s="65"/>
      <c r="AO18" s="326">
        <f>+ROUND(AU16,1)+ROUND(AU17,1)+ROUND(AU18,1)</f>
        <v>619</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897.30000000000007</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1822.3</v>
      </c>
      <c r="E24" s="700"/>
      <c r="F24" s="700"/>
      <c r="G24" s="212" t="s">
        <v>198</v>
      </c>
      <c r="H24" s="678">
        <f>+F12</f>
        <v>1661.7</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619</v>
      </c>
      <c r="AT24" s="647"/>
      <c r="AU24" s="647"/>
      <c r="AV24" s="62" t="s">
        <v>13</v>
      </c>
      <c r="AW24" s="502"/>
    </row>
    <row r="25" spans="2:49" ht="27" customHeight="1" thickBot="1" x14ac:dyDescent="0.2">
      <c r="B25" s="711" t="s">
        <v>201</v>
      </c>
      <c r="C25" s="712"/>
      <c r="D25" s="700">
        <v>124.3</v>
      </c>
      <c r="E25" s="700"/>
      <c r="F25" s="700"/>
      <c r="G25" s="212" t="s">
        <v>198</v>
      </c>
      <c r="H25" s="678">
        <f>+P12+AH9</f>
        <v>145.4</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609.20000000000005</v>
      </c>
      <c r="E27" s="700"/>
      <c r="F27" s="700"/>
      <c r="G27" s="212" t="s">
        <v>198</v>
      </c>
      <c r="H27" s="678">
        <f>+Y21</f>
        <v>897.30000000000007</v>
      </c>
      <c r="I27" s="679"/>
      <c r="J27" s="212" t="s">
        <v>198</v>
      </c>
      <c r="M27" s="652"/>
      <c r="P27" s="682">
        <f>+R30+ROUND(R33,1)</f>
        <v>0</v>
      </c>
      <c r="Q27" s="683"/>
      <c r="R27" s="683"/>
      <c r="S27" s="683"/>
      <c r="T27" s="54" t="s">
        <v>38</v>
      </c>
      <c r="U27" s="74"/>
      <c r="V27" s="74"/>
      <c r="Y27" s="72" t="s">
        <v>39</v>
      </c>
      <c r="Z27" s="75"/>
      <c r="AH27" s="63"/>
      <c r="AI27" s="63"/>
      <c r="AJ27" s="63"/>
      <c r="AK27" s="63"/>
      <c r="AL27" s="646">
        <f>+AH18+P27</f>
        <v>619</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1088.8</v>
      </c>
      <c r="E29" s="700"/>
      <c r="F29" s="700"/>
      <c r="G29" s="212" t="s">
        <v>198</v>
      </c>
      <c r="H29" s="678">
        <f>+AL27</f>
        <v>619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646.70000000000005</v>
      </c>
      <c r="E30" s="700"/>
      <c r="F30" s="700"/>
      <c r="G30" s="212" t="s">
        <v>198</v>
      </c>
      <c r="H30" s="678">
        <f>+AL30</f>
        <v>619</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v>619</v>
      </c>
      <c r="AM30" s="633"/>
      <c r="AN30" s="633"/>
      <c r="AO30" s="633"/>
      <c r="AP30" s="62" t="s">
        <v>13</v>
      </c>
      <c r="AS30" s="677"/>
      <c r="AT30" s="674"/>
      <c r="AU30" s="674"/>
      <c r="AV30" s="675"/>
      <c r="AW30" s="502"/>
    </row>
    <row r="31" spans="2:49" ht="27" customHeight="1" thickTop="1" thickBot="1" x14ac:dyDescent="0.2">
      <c r="B31" s="711" t="s">
        <v>226</v>
      </c>
      <c r="C31" s="712"/>
      <c r="D31" s="700">
        <v>1088.8</v>
      </c>
      <c r="E31" s="700"/>
      <c r="F31" s="700"/>
      <c r="G31" s="212" t="s">
        <v>198</v>
      </c>
      <c r="H31" s="678">
        <f>+AS24</f>
        <v>619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B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19.7</v>
      </c>
      <c r="E24" s="700"/>
      <c r="F24" s="700"/>
      <c r="G24" s="212" t="s">
        <v>198</v>
      </c>
      <c r="H24" s="678">
        <f>+F12</f>
        <v>0.9</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0.9</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0.9</v>
      </c>
      <c r="Q27" s="683"/>
      <c r="R27" s="683"/>
      <c r="S27" s="683"/>
      <c r="T27" s="54" t="s">
        <v>38</v>
      </c>
      <c r="U27" s="74"/>
      <c r="V27" s="74"/>
      <c r="Y27" s="72" t="s">
        <v>39</v>
      </c>
      <c r="Z27" s="75"/>
      <c r="AH27" s="63"/>
      <c r="AI27" s="63"/>
      <c r="AJ27" s="63"/>
      <c r="AK27" s="63"/>
      <c r="AL27" s="646">
        <f>+AH18+P27</f>
        <v>0.9</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19.7</v>
      </c>
      <c r="E29" s="700"/>
      <c r="F29" s="700"/>
      <c r="G29" s="212" t="s">
        <v>198</v>
      </c>
      <c r="H29" s="678">
        <f>+AL27</f>
        <v>0.9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18.3</v>
      </c>
      <c r="E30" s="700"/>
      <c r="F30" s="700"/>
      <c r="G30" s="212" t="s">
        <v>198</v>
      </c>
      <c r="H30" s="678">
        <f>+AL30</f>
        <v>0</v>
      </c>
      <c r="I30" s="679"/>
      <c r="J30" s="212" t="s">
        <v>198</v>
      </c>
      <c r="M30" s="652"/>
      <c r="P30" s="66"/>
      <c r="R30" s="682">
        <f>+ROUND(AA28,1)+ROUND(AA29,1)+ROUND(AA30,1)</f>
        <v>0.9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19.399999999999999</v>
      </c>
      <c r="E31" s="700"/>
      <c r="F31" s="700"/>
      <c r="G31" s="212" t="s">
        <v>198</v>
      </c>
      <c r="H31" s="678">
        <f>+AS24</f>
        <v>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3.5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3</v>
      </c>
      <c r="E24" s="700"/>
      <c r="F24" s="700"/>
      <c r="G24" s="212" t="s">
        <v>198</v>
      </c>
      <c r="H24" s="678">
        <f>+F12</f>
        <v>3.5</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3.5</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3.5</v>
      </c>
      <c r="Q27" s="683"/>
      <c r="R27" s="683"/>
      <c r="S27" s="683"/>
      <c r="T27" s="54" t="s">
        <v>38</v>
      </c>
      <c r="U27" s="74"/>
      <c r="V27" s="74"/>
      <c r="Y27" s="72" t="s">
        <v>39</v>
      </c>
      <c r="Z27" s="75"/>
      <c r="AH27" s="63"/>
      <c r="AI27" s="63"/>
      <c r="AJ27" s="63"/>
      <c r="AK27" s="63"/>
      <c r="AL27" s="646">
        <f>+AH18+P27</f>
        <v>3.5</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3.5</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3</v>
      </c>
      <c r="E29" s="700"/>
      <c r="F29" s="700"/>
      <c r="G29" s="212" t="s">
        <v>198</v>
      </c>
      <c r="H29" s="678">
        <f>+AL27</f>
        <v>3.5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0.2</v>
      </c>
      <c r="E30" s="700"/>
      <c r="F30" s="700"/>
      <c r="G30" s="212" t="s">
        <v>198</v>
      </c>
      <c r="H30" s="678">
        <f>+AL30</f>
        <v>3.5</v>
      </c>
      <c r="I30" s="679"/>
      <c r="J30" s="212" t="s">
        <v>198</v>
      </c>
      <c r="M30" s="652"/>
      <c r="P30" s="66"/>
      <c r="R30" s="682">
        <f>+ROUND(AA28,1)+ROUND(AA29,1)+ROUND(AA30,1)</f>
        <v>3.5</v>
      </c>
      <c r="S30" s="683"/>
      <c r="T30" s="683"/>
      <c r="U30" s="683"/>
      <c r="V30" s="54" t="s">
        <v>16</v>
      </c>
      <c r="Y30" s="684" t="s">
        <v>186</v>
      </c>
      <c r="Z30" s="685"/>
      <c r="AA30" s="640"/>
      <c r="AB30" s="641"/>
      <c r="AC30" s="641"/>
      <c r="AD30" s="641"/>
      <c r="AE30" s="641"/>
      <c r="AF30" s="54" t="s">
        <v>13</v>
      </c>
      <c r="AL30" s="632">
        <v>3.5</v>
      </c>
      <c r="AM30" s="633"/>
      <c r="AN30" s="633"/>
      <c r="AO30" s="633"/>
      <c r="AP30" s="62" t="s">
        <v>13</v>
      </c>
      <c r="AS30" s="677"/>
      <c r="AT30" s="674"/>
      <c r="AU30" s="674"/>
      <c r="AV30" s="675"/>
      <c r="AW30" s="502"/>
    </row>
    <row r="31" spans="2:49" ht="27" customHeight="1" thickTop="1" thickBot="1" x14ac:dyDescent="0.2">
      <c r="B31" s="711" t="s">
        <v>226</v>
      </c>
      <c r="C31" s="712"/>
      <c r="D31" s="700">
        <v>2.8</v>
      </c>
      <c r="E31" s="700"/>
      <c r="F31" s="700"/>
      <c r="G31" s="212" t="s">
        <v>198</v>
      </c>
      <c r="H31" s="678">
        <f>+AS24</f>
        <v>3.5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8.5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5.3</v>
      </c>
      <c r="E24" s="700"/>
      <c r="F24" s="700"/>
      <c r="G24" s="212" t="s">
        <v>198</v>
      </c>
      <c r="H24" s="678">
        <f>+F12</f>
        <v>8.5</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8.5</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8.5</v>
      </c>
      <c r="Q27" s="683"/>
      <c r="R27" s="683"/>
      <c r="S27" s="683"/>
      <c r="T27" s="54" t="s">
        <v>38</v>
      </c>
      <c r="U27" s="74"/>
      <c r="V27" s="74"/>
      <c r="Y27" s="72" t="s">
        <v>39</v>
      </c>
      <c r="Z27" s="75"/>
      <c r="AH27" s="63"/>
      <c r="AI27" s="63"/>
      <c r="AJ27" s="63"/>
      <c r="AK27" s="63"/>
      <c r="AL27" s="646">
        <f>+AH18+P27</f>
        <v>8.5</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8.5</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5.3</v>
      </c>
      <c r="E29" s="700"/>
      <c r="F29" s="700"/>
      <c r="G29" s="212" t="s">
        <v>198</v>
      </c>
      <c r="H29" s="678">
        <f>+AL27</f>
        <v>8.5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0.2</v>
      </c>
      <c r="E30" s="700"/>
      <c r="F30" s="700"/>
      <c r="G30" s="212" t="s">
        <v>198</v>
      </c>
      <c r="H30" s="678">
        <f>+AL30</f>
        <v>8.5</v>
      </c>
      <c r="I30" s="679"/>
      <c r="J30" s="212" t="s">
        <v>198</v>
      </c>
      <c r="M30" s="652"/>
      <c r="P30" s="66"/>
      <c r="R30" s="682">
        <f>+ROUND(AA28,1)+ROUND(AA29,1)+ROUND(AA30,1)</f>
        <v>8.5</v>
      </c>
      <c r="S30" s="683"/>
      <c r="T30" s="683"/>
      <c r="U30" s="683"/>
      <c r="V30" s="54" t="s">
        <v>16</v>
      </c>
      <c r="Y30" s="684" t="s">
        <v>186</v>
      </c>
      <c r="Z30" s="685"/>
      <c r="AA30" s="640"/>
      <c r="AB30" s="641"/>
      <c r="AC30" s="641"/>
      <c r="AD30" s="641"/>
      <c r="AE30" s="641"/>
      <c r="AF30" s="54" t="s">
        <v>13</v>
      </c>
      <c r="AL30" s="632">
        <v>8.5</v>
      </c>
      <c r="AM30" s="633"/>
      <c r="AN30" s="633"/>
      <c r="AO30" s="633"/>
      <c r="AP30" s="62" t="s">
        <v>13</v>
      </c>
      <c r="AS30" s="677"/>
      <c r="AT30" s="674"/>
      <c r="AU30" s="674"/>
      <c r="AV30" s="675"/>
      <c r="AW30" s="502"/>
    </row>
    <row r="31" spans="2:49" ht="27" customHeight="1" thickTop="1" thickBot="1" x14ac:dyDescent="0.2">
      <c r="B31" s="711" t="s">
        <v>226</v>
      </c>
      <c r="C31" s="712"/>
      <c r="D31" s="700">
        <v>2.8</v>
      </c>
      <c r="E31" s="700"/>
      <c r="F31" s="700"/>
      <c r="G31" s="212" t="s">
        <v>198</v>
      </c>
      <c r="H31" s="678">
        <f>+AS24</f>
        <v>8.5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D2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17.3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42.2</v>
      </c>
      <c r="E24" s="700"/>
      <c r="F24" s="700"/>
      <c r="G24" s="212" t="s">
        <v>198</v>
      </c>
      <c r="H24" s="678">
        <f>+F12</f>
        <v>17.3</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17.3</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17.3</v>
      </c>
      <c r="Q27" s="683"/>
      <c r="R27" s="683"/>
      <c r="S27" s="683"/>
      <c r="T27" s="54" t="s">
        <v>38</v>
      </c>
      <c r="U27" s="74"/>
      <c r="V27" s="74"/>
      <c r="Y27" s="72" t="s">
        <v>39</v>
      </c>
      <c r="Z27" s="75"/>
      <c r="AH27" s="63"/>
      <c r="AI27" s="63"/>
      <c r="AJ27" s="63"/>
      <c r="AK27" s="63"/>
      <c r="AL27" s="646">
        <f>+AH18+P27</f>
        <v>17.3</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17.3</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42.2</v>
      </c>
      <c r="E29" s="700"/>
      <c r="F29" s="700"/>
      <c r="G29" s="212" t="s">
        <v>198</v>
      </c>
      <c r="H29" s="678">
        <f>+AL27</f>
        <v>17.3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6.1</v>
      </c>
      <c r="E30" s="700"/>
      <c r="F30" s="700"/>
      <c r="G30" s="212" t="s">
        <v>198</v>
      </c>
      <c r="H30" s="678">
        <f>+AL30</f>
        <v>7.3</v>
      </c>
      <c r="I30" s="679"/>
      <c r="J30" s="212" t="s">
        <v>198</v>
      </c>
      <c r="M30" s="652"/>
      <c r="P30" s="66"/>
      <c r="R30" s="682">
        <f>+ROUND(AA28,1)+ROUND(AA29,1)+ROUND(AA30,1)</f>
        <v>17.3</v>
      </c>
      <c r="S30" s="683"/>
      <c r="T30" s="683"/>
      <c r="U30" s="683"/>
      <c r="V30" s="54" t="s">
        <v>16</v>
      </c>
      <c r="Y30" s="684" t="s">
        <v>186</v>
      </c>
      <c r="Z30" s="685"/>
      <c r="AA30" s="640"/>
      <c r="AB30" s="641"/>
      <c r="AC30" s="641"/>
      <c r="AD30" s="641"/>
      <c r="AE30" s="641"/>
      <c r="AF30" s="54" t="s">
        <v>13</v>
      </c>
      <c r="AL30" s="632">
        <v>7.3</v>
      </c>
      <c r="AM30" s="633"/>
      <c r="AN30" s="633"/>
      <c r="AO30" s="633"/>
      <c r="AP30" s="62" t="s">
        <v>13</v>
      </c>
      <c r="AS30" s="677"/>
      <c r="AT30" s="674"/>
      <c r="AU30" s="674"/>
      <c r="AV30" s="675"/>
      <c r="AW30" s="502"/>
    </row>
    <row r="31" spans="2:49" ht="27" customHeight="1" thickTop="1" thickBot="1" x14ac:dyDescent="0.2">
      <c r="B31" s="711" t="s">
        <v>226</v>
      </c>
      <c r="C31" s="712"/>
      <c r="D31" s="700">
        <v>41.7</v>
      </c>
      <c r="E31" s="700"/>
      <c r="F31" s="700"/>
      <c r="G31" s="212" t="s">
        <v>198</v>
      </c>
      <c r="H31" s="678">
        <f>+AS24</f>
        <v>17.3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2"/>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C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2"/>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8.6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8.9</v>
      </c>
      <c r="E24" s="700"/>
      <c r="F24" s="700"/>
      <c r="G24" s="212" t="s">
        <v>198</v>
      </c>
      <c r="H24" s="678">
        <f>+F12</f>
        <v>8.6</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8.6</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8.6</v>
      </c>
      <c r="Q27" s="683"/>
      <c r="R27" s="683"/>
      <c r="S27" s="683"/>
      <c r="T27" s="54" t="s">
        <v>38</v>
      </c>
      <c r="U27" s="74"/>
      <c r="V27" s="74"/>
      <c r="Y27" s="72" t="s">
        <v>39</v>
      </c>
      <c r="Z27" s="75"/>
      <c r="AH27" s="63"/>
      <c r="AI27" s="63"/>
      <c r="AJ27" s="63"/>
      <c r="AK27" s="63"/>
      <c r="AL27" s="646">
        <f>+AH18+P27</f>
        <v>8.6</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8.6</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8.9</v>
      </c>
      <c r="E29" s="700"/>
      <c r="F29" s="700"/>
      <c r="G29" s="212" t="s">
        <v>198</v>
      </c>
      <c r="H29" s="678">
        <f>+AL27</f>
        <v>8.6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8.9</v>
      </c>
      <c r="E30" s="700"/>
      <c r="F30" s="700"/>
      <c r="G30" s="212" t="s">
        <v>198</v>
      </c>
      <c r="H30" s="678">
        <f>+AL30</f>
        <v>8.6</v>
      </c>
      <c r="I30" s="679"/>
      <c r="J30" s="212" t="s">
        <v>198</v>
      </c>
      <c r="M30" s="652"/>
      <c r="P30" s="66"/>
      <c r="R30" s="682">
        <f>+ROUND(AA28,1)+ROUND(AA29,1)+ROUND(AA30,1)</f>
        <v>8.6</v>
      </c>
      <c r="S30" s="683"/>
      <c r="T30" s="683"/>
      <c r="U30" s="683"/>
      <c r="V30" s="54" t="s">
        <v>16</v>
      </c>
      <c r="Y30" s="684" t="s">
        <v>186</v>
      </c>
      <c r="Z30" s="685"/>
      <c r="AA30" s="640"/>
      <c r="AB30" s="641"/>
      <c r="AC30" s="641"/>
      <c r="AD30" s="641"/>
      <c r="AE30" s="641"/>
      <c r="AF30" s="54" t="s">
        <v>13</v>
      </c>
      <c r="AL30" s="632">
        <v>8.6</v>
      </c>
      <c r="AM30" s="633"/>
      <c r="AN30" s="633"/>
      <c r="AO30" s="633"/>
      <c r="AP30" s="62" t="s">
        <v>13</v>
      </c>
      <c r="AS30" s="677"/>
      <c r="AT30" s="674"/>
      <c r="AU30" s="674"/>
      <c r="AV30" s="675"/>
      <c r="AW30" s="502"/>
    </row>
    <row r="31" spans="2:49" ht="27" customHeight="1" thickTop="1" thickBot="1" x14ac:dyDescent="0.2">
      <c r="B31" s="711" t="s">
        <v>226</v>
      </c>
      <c r="C31" s="712"/>
      <c r="D31" s="700">
        <v>8.9</v>
      </c>
      <c r="E31" s="700"/>
      <c r="F31" s="700"/>
      <c r="G31" s="212" t="s">
        <v>198</v>
      </c>
      <c r="H31" s="678">
        <f>+AS24</f>
        <v>8.6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2"/>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2"/>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2"/>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5.3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2.1</v>
      </c>
      <c r="E24" s="700"/>
      <c r="F24" s="700"/>
      <c r="G24" s="212" t="s">
        <v>198</v>
      </c>
      <c r="H24" s="678">
        <f>+F12</f>
        <v>5.3</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5.3</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5.3</v>
      </c>
      <c r="Q27" s="683"/>
      <c r="R27" s="683"/>
      <c r="S27" s="683"/>
      <c r="T27" s="54" t="s">
        <v>38</v>
      </c>
      <c r="U27" s="74"/>
      <c r="V27" s="74"/>
      <c r="Y27" s="72" t="s">
        <v>39</v>
      </c>
      <c r="Z27" s="75"/>
      <c r="AH27" s="63"/>
      <c r="AI27" s="63"/>
      <c r="AJ27" s="63"/>
      <c r="AK27" s="63"/>
      <c r="AL27" s="646">
        <f>+AH18+P27</f>
        <v>5.3</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5.3</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2.1</v>
      </c>
      <c r="E29" s="700"/>
      <c r="F29" s="700"/>
      <c r="G29" s="212" t="s">
        <v>198</v>
      </c>
      <c r="H29" s="678">
        <f>+AL27</f>
        <v>5.3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2.1</v>
      </c>
      <c r="E30" s="700"/>
      <c r="F30" s="700"/>
      <c r="G30" s="212" t="s">
        <v>198</v>
      </c>
      <c r="H30" s="678">
        <f>+AL30</f>
        <v>5.3</v>
      </c>
      <c r="I30" s="679"/>
      <c r="J30" s="212" t="s">
        <v>198</v>
      </c>
      <c r="M30" s="652"/>
      <c r="P30" s="66"/>
      <c r="R30" s="682">
        <f>+ROUND(AA28,1)+ROUND(AA29,1)+ROUND(AA30,1)</f>
        <v>5.3</v>
      </c>
      <c r="S30" s="683"/>
      <c r="T30" s="683"/>
      <c r="U30" s="683"/>
      <c r="V30" s="54" t="s">
        <v>16</v>
      </c>
      <c r="Y30" s="684" t="s">
        <v>186</v>
      </c>
      <c r="Z30" s="685"/>
      <c r="AA30" s="640"/>
      <c r="AB30" s="641"/>
      <c r="AC30" s="641"/>
      <c r="AD30" s="641"/>
      <c r="AE30" s="641"/>
      <c r="AF30" s="54" t="s">
        <v>13</v>
      </c>
      <c r="AL30" s="632">
        <v>5.3</v>
      </c>
      <c r="AM30" s="633"/>
      <c r="AN30" s="633"/>
      <c r="AO30" s="633"/>
      <c r="AP30" s="62" t="s">
        <v>13</v>
      </c>
      <c r="AS30" s="677"/>
      <c r="AT30" s="674"/>
      <c r="AU30" s="674"/>
      <c r="AV30" s="675"/>
      <c r="AW30" s="502"/>
    </row>
    <row r="31" spans="2:49" ht="27" customHeight="1" thickTop="1" thickBot="1" x14ac:dyDescent="0.2">
      <c r="B31" s="711" t="s">
        <v>226</v>
      </c>
      <c r="C31" s="712"/>
      <c r="D31" s="700">
        <v>2.1</v>
      </c>
      <c r="E31" s="700"/>
      <c r="F31" s="700"/>
      <c r="G31" s="212" t="s">
        <v>198</v>
      </c>
      <c r="H31" s="678">
        <f>+AS24</f>
        <v>5.3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C2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11.3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1.7</v>
      </c>
      <c r="E24" s="700"/>
      <c r="F24" s="700"/>
      <c r="G24" s="212" t="s">
        <v>198</v>
      </c>
      <c r="H24" s="678">
        <f>+F12</f>
        <v>11.3</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11.3</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11.3</v>
      </c>
      <c r="Q27" s="683"/>
      <c r="R27" s="683"/>
      <c r="S27" s="683"/>
      <c r="T27" s="54" t="s">
        <v>38</v>
      </c>
      <c r="U27" s="74"/>
      <c r="V27" s="74"/>
      <c r="Y27" s="72" t="s">
        <v>39</v>
      </c>
      <c r="Z27" s="75"/>
      <c r="AH27" s="63"/>
      <c r="AI27" s="63"/>
      <c r="AJ27" s="63"/>
      <c r="AK27" s="63"/>
      <c r="AL27" s="646">
        <f>+AH18+P27</f>
        <v>11.3</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11.3</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1.7</v>
      </c>
      <c r="E29" s="700"/>
      <c r="F29" s="700"/>
      <c r="G29" s="212" t="s">
        <v>198</v>
      </c>
      <c r="H29" s="678">
        <f>+AL27</f>
        <v>11.3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1.7</v>
      </c>
      <c r="E30" s="700"/>
      <c r="F30" s="700"/>
      <c r="G30" s="212" t="s">
        <v>198</v>
      </c>
      <c r="H30" s="678">
        <f>+AL30</f>
        <v>11.2</v>
      </c>
      <c r="I30" s="679"/>
      <c r="J30" s="212" t="s">
        <v>198</v>
      </c>
      <c r="M30" s="652"/>
      <c r="P30" s="66"/>
      <c r="R30" s="682">
        <f>+ROUND(AA28,1)+ROUND(AA29,1)+ROUND(AA30,1)</f>
        <v>11.3</v>
      </c>
      <c r="S30" s="683"/>
      <c r="T30" s="683"/>
      <c r="U30" s="683"/>
      <c r="V30" s="54" t="s">
        <v>16</v>
      </c>
      <c r="Y30" s="684" t="s">
        <v>186</v>
      </c>
      <c r="Z30" s="685"/>
      <c r="AA30" s="640"/>
      <c r="AB30" s="641"/>
      <c r="AC30" s="641"/>
      <c r="AD30" s="641"/>
      <c r="AE30" s="641"/>
      <c r="AF30" s="54" t="s">
        <v>13</v>
      </c>
      <c r="AL30" s="632">
        <v>11.2</v>
      </c>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11.3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5"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9.6</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9.6</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9.6</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2"/>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2"/>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2"/>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2"/>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7" t="str">
        <f>+表紙!O28</f>
        <v>　</v>
      </c>
      <c r="AV4" s="120"/>
      <c r="AW4" s="502"/>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東亞合成株式会社　横浜工場</v>
      </c>
      <c r="AG5" s="727"/>
      <c r="AH5" s="727"/>
      <c r="AI5" s="727"/>
      <c r="AJ5" s="727"/>
      <c r="AK5" s="727"/>
      <c r="AL5" s="727"/>
      <c r="AM5" s="727"/>
      <c r="AN5" s="727"/>
      <c r="AO5" s="727"/>
      <c r="AP5" s="727"/>
      <c r="AQ5" s="727"/>
      <c r="AR5" s="727"/>
      <c r="AS5" s="727"/>
      <c r="AT5" s="727"/>
      <c r="AU5" s="727"/>
      <c r="AV5" s="295"/>
      <c r="AW5" s="502"/>
    </row>
    <row r="6" spans="2:49" ht="24.75" customHeight="1" thickBot="1" x14ac:dyDescent="0.2">
      <c r="B6" s="366"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39"/>
      <c r="X7" s="339"/>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13.5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39"/>
      <c r="AV13" s="63"/>
      <c r="AW13" s="502"/>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39"/>
      <c r="AV14" s="63"/>
      <c r="AW14" s="502"/>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8" t="s">
        <v>178</v>
      </c>
      <c r="AI17" s="654" t="s">
        <v>281</v>
      </c>
      <c r="AJ17" s="654"/>
      <c r="AK17" s="654"/>
      <c r="AL17" s="655"/>
      <c r="AM17" s="58"/>
      <c r="AN17" s="306"/>
      <c r="AO17" s="707" t="s">
        <v>253</v>
      </c>
      <c r="AP17" s="655"/>
      <c r="AQ17" s="308"/>
      <c r="AS17" s="625" t="s">
        <v>259</v>
      </c>
      <c r="AT17" s="626"/>
      <c r="AU17" s="107"/>
      <c r="AV17" s="54" t="s">
        <v>34</v>
      </c>
      <c r="AW17" s="502"/>
    </row>
    <row r="18" spans="2:49" ht="24.75" customHeight="1" thickBot="1" x14ac:dyDescent="0.2">
      <c r="K18" s="66"/>
      <c r="L18" s="63"/>
      <c r="M18" s="652"/>
      <c r="N18" s="66"/>
      <c r="P18" s="632"/>
      <c r="Q18" s="650"/>
      <c r="R18" s="650"/>
      <c r="S18" s="650"/>
      <c r="T18" s="62" t="s">
        <v>13</v>
      </c>
      <c r="U18"/>
      <c r="V18" s="299"/>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6">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19"/>
      <c r="R19" s="214"/>
      <c r="S19" s="144"/>
      <c r="T19" s="144"/>
      <c r="U19" s="146"/>
      <c r="V19" s="300"/>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1"/>
      <c r="W20" s="304"/>
      <c r="X20" s="305"/>
      <c r="Y20" s="150" t="s">
        <v>25</v>
      </c>
      <c r="Z20" s="628" t="s">
        <v>278</v>
      </c>
      <c r="AA20" s="628"/>
      <c r="AB20" s="629"/>
      <c r="AC20" s="63"/>
      <c r="AD20" s="63"/>
      <c r="AE20" s="652"/>
      <c r="AG20" s="63"/>
      <c r="AH20" s="63"/>
      <c r="AI20" s="66"/>
      <c r="AJ20" s="63"/>
      <c r="AK20" s="63"/>
      <c r="AL20" s="161"/>
      <c r="AM20" s="66"/>
      <c r="AN20" s="307"/>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09"/>
      <c r="AJ23" s="207"/>
      <c r="AK23" s="63"/>
      <c r="AL23" s="63"/>
      <c r="AM23" s="63"/>
      <c r="AN23" s="74"/>
      <c r="AP23" s="63"/>
      <c r="AR23" s="59"/>
      <c r="AS23" s="150" t="s">
        <v>190</v>
      </c>
      <c r="AT23" s="628" t="s">
        <v>191</v>
      </c>
      <c r="AU23" s="628"/>
      <c r="AV23" s="629"/>
      <c r="AW23" s="502"/>
    </row>
    <row r="24" spans="2:49" ht="27" customHeight="1" thickBot="1" x14ac:dyDescent="0.2">
      <c r="B24" s="711" t="s">
        <v>200</v>
      </c>
      <c r="C24" s="712"/>
      <c r="D24" s="700">
        <v>26.2</v>
      </c>
      <c r="E24" s="700"/>
      <c r="F24" s="700"/>
      <c r="G24" s="212" t="s">
        <v>198</v>
      </c>
      <c r="H24" s="678">
        <f>+F12</f>
        <v>13.5</v>
      </c>
      <c r="I24" s="679"/>
      <c r="J24" s="212" t="s">
        <v>198</v>
      </c>
      <c r="K24" s="66"/>
      <c r="L24" s="63"/>
      <c r="M24" s="653"/>
      <c r="P24" s="640"/>
      <c r="Q24" s="660"/>
      <c r="R24" s="660"/>
      <c r="S24" s="660"/>
      <c r="T24" s="54" t="s">
        <v>13</v>
      </c>
      <c r="U24"/>
      <c r="V24"/>
      <c r="W24"/>
      <c r="X24"/>
      <c r="AC24" s="63"/>
      <c r="AD24" s="63"/>
      <c r="AE24" s="207"/>
      <c r="AF24"/>
      <c r="AG24"/>
      <c r="AH24"/>
      <c r="AI24" s="309"/>
      <c r="AJ24" s="207"/>
      <c r="AK24" s="63"/>
      <c r="AL24" s="155"/>
      <c r="AM24" s="63"/>
      <c r="AN24" s="63"/>
      <c r="AQ24" s="66"/>
      <c r="AR24" s="160"/>
      <c r="AS24" s="646">
        <f>+ROUND(AU16,1)+ROUND(AA28,1)</f>
        <v>13.5</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1"/>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8"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3"/>
      <c r="AR26" s="324"/>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13.5</v>
      </c>
      <c r="Q27" s="683"/>
      <c r="R27" s="683"/>
      <c r="S27" s="683"/>
      <c r="T27" s="54" t="s">
        <v>38</v>
      </c>
      <c r="U27" s="74"/>
      <c r="V27" s="74"/>
      <c r="Y27" s="72" t="s">
        <v>39</v>
      </c>
      <c r="Z27" s="75"/>
      <c r="AH27" s="63"/>
      <c r="AI27" s="63"/>
      <c r="AJ27" s="63"/>
      <c r="AK27" s="63"/>
      <c r="AL27" s="646">
        <f>+AH18+P27</f>
        <v>13.5</v>
      </c>
      <c r="AM27" s="647"/>
      <c r="AN27" s="647"/>
      <c r="AO27" s="647"/>
      <c r="AP27" s="62" t="s">
        <v>13</v>
      </c>
      <c r="AQ27" s="321"/>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13.5</v>
      </c>
      <c r="AB28" s="641"/>
      <c r="AC28" s="641"/>
      <c r="AD28" s="641"/>
      <c r="AE28" s="641"/>
      <c r="AF28" s="54" t="s">
        <v>13</v>
      </c>
      <c r="AH28" s="63"/>
      <c r="AI28" s="63"/>
      <c r="AN28" s="320"/>
      <c r="AQ28" s="321"/>
      <c r="AR28" s="141"/>
      <c r="AS28" s="499" t="str">
        <f>+IF(AS27=0,"",IF(AL27&lt;(AS24+AS27+AS31),"エラー !：⑩の内数である（⑫+⑬＋⑭）の量が⑩を超えています",""))</f>
        <v/>
      </c>
      <c r="AT28" s="497"/>
      <c r="AU28" s="497"/>
      <c r="AV28" s="497"/>
      <c r="AW28" s="502"/>
    </row>
    <row r="29" spans="2:49" ht="27" customHeight="1" thickTop="1" thickBot="1" x14ac:dyDescent="0.2">
      <c r="B29" s="711" t="s">
        <v>224</v>
      </c>
      <c r="C29" s="712"/>
      <c r="D29" s="700">
        <v>26.2</v>
      </c>
      <c r="E29" s="700"/>
      <c r="F29" s="700"/>
      <c r="G29" s="212" t="s">
        <v>198</v>
      </c>
      <c r="H29" s="678">
        <f>+AL27</f>
        <v>13.5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2"/>
      <c r="AR29" s="325"/>
      <c r="AS29" s="676" t="s">
        <v>193</v>
      </c>
      <c r="AT29" s="672" t="s">
        <v>431</v>
      </c>
      <c r="AU29" s="672"/>
      <c r="AV29" s="673"/>
      <c r="AW29" s="502"/>
    </row>
    <row r="30" spans="2:49" ht="27" customHeight="1" thickBot="1" x14ac:dyDescent="0.2">
      <c r="B30" s="711" t="s">
        <v>225</v>
      </c>
      <c r="C30" s="712"/>
      <c r="D30" s="700">
        <v>26.2</v>
      </c>
      <c r="E30" s="700"/>
      <c r="F30" s="700"/>
      <c r="G30" s="212" t="s">
        <v>198</v>
      </c>
      <c r="H30" s="678">
        <f>+AL30</f>
        <v>13.5</v>
      </c>
      <c r="I30" s="679"/>
      <c r="J30" s="212" t="s">
        <v>198</v>
      </c>
      <c r="M30" s="652"/>
      <c r="P30" s="66"/>
      <c r="R30" s="682">
        <f>+ROUND(AA28,1)+ROUND(AA29,1)+ROUND(AA30,1)</f>
        <v>13.5</v>
      </c>
      <c r="S30" s="683"/>
      <c r="T30" s="683"/>
      <c r="U30" s="683"/>
      <c r="V30" s="54" t="s">
        <v>16</v>
      </c>
      <c r="Y30" s="684" t="s">
        <v>186</v>
      </c>
      <c r="Z30" s="685"/>
      <c r="AA30" s="640"/>
      <c r="AB30" s="641"/>
      <c r="AC30" s="641"/>
      <c r="AD30" s="641"/>
      <c r="AE30" s="641"/>
      <c r="AF30" s="54" t="s">
        <v>13</v>
      </c>
      <c r="AL30" s="632">
        <v>13.5</v>
      </c>
      <c r="AM30" s="633"/>
      <c r="AN30" s="633"/>
      <c r="AO30" s="633"/>
      <c r="AP30" s="62" t="s">
        <v>13</v>
      </c>
      <c r="AS30" s="677"/>
      <c r="AT30" s="674"/>
      <c r="AU30" s="674"/>
      <c r="AV30" s="675"/>
      <c r="AW30" s="502"/>
    </row>
    <row r="31" spans="2:49" ht="27" customHeight="1" thickTop="1" thickBot="1" x14ac:dyDescent="0.2">
      <c r="B31" s="711" t="s">
        <v>226</v>
      </c>
      <c r="C31" s="712"/>
      <c r="D31" s="700">
        <v>26.2</v>
      </c>
      <c r="E31" s="700"/>
      <c r="F31" s="700"/>
      <c r="G31" s="212" t="s">
        <v>198</v>
      </c>
      <c r="H31" s="678">
        <f>+AS24</f>
        <v>13.5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0" t="str">
        <f>+IF(AS31=0,"",IF(AL27&lt;(AS24+AS27+AS31),"エラー !：⑩の内数である（⑫+⑬＋⑭）の量が⑩を超えています",""))</f>
        <v/>
      </c>
      <c r="AT32" s="498"/>
      <c r="AU32" s="498"/>
      <c r="AV32" s="498"/>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0"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0"/>
      <c r="I42" s="78"/>
      <c r="J42" s="78"/>
      <c r="K42" s="78"/>
      <c r="R42" s="78"/>
      <c r="S42" s="78"/>
      <c r="T42" s="78"/>
      <c r="AQ42" s="63"/>
      <c r="AR42" s="63"/>
      <c r="AS42" s="141"/>
      <c r="AT42" s="74"/>
      <c r="AY42" s="63"/>
      <c r="AZ42" s="63"/>
      <c r="BA42" s="63"/>
      <c r="BB42" s="63"/>
      <c r="BC42" s="63"/>
      <c r="BD42" s="63"/>
    </row>
    <row r="43" spans="2:62" x14ac:dyDescent="0.15">
      <c r="H43" s="340"/>
      <c r="I43" s="78"/>
      <c r="J43" s="78"/>
      <c r="K43" s="78"/>
      <c r="R43" s="78"/>
      <c r="S43" s="78"/>
      <c r="T43" s="78"/>
      <c r="AW43" s="78"/>
      <c r="AY43" s="63"/>
      <c r="AZ43" s="63"/>
      <c r="BA43" s="63"/>
      <c r="BB43" s="63"/>
      <c r="BC43" s="63"/>
      <c r="BD43" s="63"/>
    </row>
    <row r="44" spans="2:62" x14ac:dyDescent="0.15">
      <c r="H44" s="340"/>
      <c r="I44" s="78"/>
      <c r="J44" s="78"/>
      <c r="K44" s="78"/>
      <c r="R44" s="78"/>
      <c r="S44" s="78"/>
      <c r="T44" s="78"/>
      <c r="AW44" s="78"/>
    </row>
    <row r="45" spans="2:62" x14ac:dyDescent="0.15">
      <c r="H45" s="340"/>
      <c r="I45" s="78"/>
      <c r="J45" s="78"/>
      <c r="K45" s="78"/>
      <c r="R45" s="78"/>
      <c r="S45" s="78"/>
      <c r="T45" s="78"/>
    </row>
    <row r="46" spans="2:62" x14ac:dyDescent="0.15">
      <c r="H46" s="340"/>
      <c r="I46" s="78"/>
      <c r="J46" s="78"/>
      <c r="K46" s="78"/>
      <c r="R46" s="78"/>
      <c r="S46" s="78"/>
      <c r="T46" s="78"/>
    </row>
    <row r="47" spans="2:62" ht="13.5" x14ac:dyDescent="0.15">
      <c r="H47" s="34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V10" sqref="V10"/>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8"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東亞合成株式会社　横浜工場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3" t="s">
        <v>389</v>
      </c>
      <c r="Q8" s="494" t="s">
        <v>382</v>
      </c>
      <c r="R8" s="16" t="s">
        <v>83</v>
      </c>
      <c r="S8" s="16" t="s">
        <v>85</v>
      </c>
      <c r="T8" s="229" t="s">
        <v>268</v>
      </c>
      <c r="U8" s="16" t="s">
        <v>86</v>
      </c>
      <c r="V8" s="16" t="s">
        <v>84</v>
      </c>
      <c r="W8" s="16" t="s">
        <v>381</v>
      </c>
      <c r="X8" s="16" t="s">
        <v>380</v>
      </c>
      <c r="Y8" s="16" t="s">
        <v>87</v>
      </c>
      <c r="Z8" s="495" t="s">
        <v>384</v>
      </c>
      <c r="AA8" s="17" t="s">
        <v>62</v>
      </c>
    </row>
    <row r="9" spans="2:27" ht="24" customHeight="1" thickTop="1" x14ac:dyDescent="0.15">
      <c r="B9" s="181"/>
      <c r="C9" s="786" t="s">
        <v>232</v>
      </c>
      <c r="D9" s="786"/>
      <c r="E9" s="786"/>
      <c r="F9" s="787"/>
      <c r="G9" s="392">
        <f>IF(OR(ｱ.燃え殻!D24&gt;0,ｱ.燃え殻!D24&lt;0),ｱ.燃え殻!D24,IF(G$19&gt;0,"0",0))</f>
        <v>0</v>
      </c>
      <c r="H9" s="392">
        <f>IF(OR(ｲ.汚泥!D24&gt;0,ｲ.汚泥!D24&lt;0),ｲ.汚泥!D24,IF(H$19&gt;0,"0",0))</f>
        <v>1822.3</v>
      </c>
      <c r="I9" s="392">
        <f>IF(OR(ｳ.廃油!D24&gt;0,ｳ.廃油!D24&lt;0),ｳ.廃油!D24,IF(I$19&gt;0,"0",0))</f>
        <v>19.7</v>
      </c>
      <c r="J9" s="392">
        <f>IF(OR(ｴ.廃酸!$D24&gt;0,ｴ.廃酸!$D24&lt;0),ｴ.廃酸!D24,IF(J$19&gt;0,"0",0))</f>
        <v>3</v>
      </c>
      <c r="K9" s="392">
        <f>IF(OR(ｵ.廃ｱﾙｶﾘ!$D24&gt;0,ｵ.廃ｱﾙｶﾘ!$D24&lt;0),ｵ.廃ｱﾙｶﾘ!D24,IF(K$19&gt;0,"0",0))</f>
        <v>5.3</v>
      </c>
      <c r="L9" s="392">
        <f>IF(OR(ｶ.廃ﾌﾟﾗ類!D24&gt;0,ｶ.廃ﾌﾟﾗ類!D24&lt;0),ｶ.廃ﾌﾟﾗ類!D24,IF(L$19&gt;0,"0",0))</f>
        <v>42.2</v>
      </c>
      <c r="M9" s="392">
        <f>IF(OR(ｷ.紙くず!D24&gt;0,ｷ.紙くず!D24&lt;0),ｷ.紙くず!D24,IF(M$19&gt;0,"0",0))</f>
        <v>0</v>
      </c>
      <c r="N9" s="392">
        <f>IF(OR(ｸ.木くず!D24&gt;0,ｸ.木くず!D24&lt;0),ｸ.木くず!D24,IF(N$19&gt;0,"0",0))</f>
        <v>8.9</v>
      </c>
      <c r="O9" s="392">
        <f>IF(OR(ｹ.繊維くず!D24&gt;0,ｹ.繊維くず!D24&lt;0),ｹ.繊維くず!D24,IF(O$19&gt;0,"0",0))</f>
        <v>0</v>
      </c>
      <c r="P9" s="392">
        <f>IF(OR(ｺ.動植物性残さ!D24&gt;0,ｺ.動植物性残さ!D24&lt;0),ｺ.動植物性残さ!D24,IF(P$19&gt;0,"0",0))</f>
        <v>0</v>
      </c>
      <c r="Q9" s="392">
        <f>IF(OR(ｻ.動物系固形不要物!D24&gt;0,ｻ.動物系固形不要物!D24&lt;0),ｻ.動物系固形不要物!D24,IF(Q$19&gt;0,"0",0))</f>
        <v>0</v>
      </c>
      <c r="R9" s="392">
        <f>IF(OR(ｼ.ｺﾞﾑくず!D24&gt;0,ｼ.ｺﾞﾑくず!D24&lt;0),ｼ.ｺﾞﾑくず!D24,IF(R$19&gt;0,"0",0))</f>
        <v>0</v>
      </c>
      <c r="S9" s="392">
        <f>IF(OR(ｽ.金属くず!D24&gt;0,ｽ.金属くず!D24&lt;0),ｽ.金属くず!D24,IF(S$19&gt;0,"0",0))</f>
        <v>2.1</v>
      </c>
      <c r="T9" s="392">
        <f>IF(OR(ｾ.ｶﾞﾗｽ･ｺﾝｸﾘ･陶磁器くず!D24&gt;0,ｾ.ｶﾞﾗｽ･ｺﾝｸﾘ･陶磁器くず!D24&lt;0),ｾ.ｶﾞﾗｽ･ｺﾝｸﾘ･陶磁器くず!D24,IF(T$19&gt;0,"0",0))</f>
        <v>1.7</v>
      </c>
      <c r="U9" s="392">
        <f>IF(OR(ｿ.鉱さい!D24&gt;0,ｿ.鉱さい!D24&lt;0),ｿ.鉱さい!D24,IF(U$19&gt;0,"0",0))</f>
        <v>0</v>
      </c>
      <c r="V9" s="392">
        <f>IF(OR(ﾀ.がれき類!D24&gt;0,ﾀ.がれき類!D24&lt;0),ﾀ.がれき類!D24,IF(V$19&gt;0,"0",0))</f>
        <v>9.6</v>
      </c>
      <c r="W9" s="392">
        <f>IF(OR(ﾁ.動物のふん尿!D24&gt;0,ﾁ.動物のふん尿!D24&lt;0),ﾁ.動物のふん尿!D24,IF(W$19&gt;0,"0",0))</f>
        <v>0</v>
      </c>
      <c r="X9" s="392">
        <f>IF(OR(ﾂ.動物の死体!D24&gt;0,ﾂ.動物の死体!D24&lt;0),ﾂ.動物の死体!D24,IF(X$19&gt;0,"0",0))</f>
        <v>0</v>
      </c>
      <c r="Y9" s="392">
        <f>IF(OR(ﾃ.ばいじん!D24&gt;0,ﾃ.ばいじん!D24&lt;0),ﾃ.ばいじん!D24,IF(Y$19&gt;0,"0",0))</f>
        <v>0</v>
      </c>
      <c r="Z9" s="393">
        <f>IF(OR(ﾄ.混合廃棄物その他!D24&gt;0,ﾄ.混合廃棄物その他!D24&lt;0),ﾄ.混合廃棄物その他!D24,IF(Z$19&gt;0,"0",0))</f>
        <v>26.2</v>
      </c>
      <c r="AA9" s="394">
        <f>IF(SUM(G9:Z9)&gt;0,SUM(G9:Z9),IF(AA$19&gt;0,"0",0))</f>
        <v>1941</v>
      </c>
    </row>
    <row r="10" spans="2:27" ht="24" customHeight="1" x14ac:dyDescent="0.15">
      <c r="B10" s="184" t="s">
        <v>352</v>
      </c>
      <c r="C10" s="779" t="s">
        <v>320</v>
      </c>
      <c r="D10" s="779"/>
      <c r="E10" s="779"/>
      <c r="F10" s="780"/>
      <c r="G10" s="395">
        <f>IF(OR(ｱ.燃え殻!D25&gt;0,ｱ.燃え殻!D25&lt;0),ｱ.燃え殻!D25,IF(G$19&gt;0,"0",0))</f>
        <v>0</v>
      </c>
      <c r="H10" s="395">
        <f>IF(OR(ｲ.汚泥!D25&gt;0,ｲ.汚泥!D25&lt;0),ｲ.汚泥!D25,IF(H$19&gt;0,"0",0))</f>
        <v>124.3</v>
      </c>
      <c r="I10" s="395" t="str">
        <f>IF(OR(ｳ.廃油!D25&gt;0,ｳ.廃油!D25&lt;0),ｳ.廃油!D25,IF(I$19&gt;0,"0",0))</f>
        <v>0</v>
      </c>
      <c r="J10" s="395" t="str">
        <f>IF(OR(ｴ.廃酸!$D25&gt;0,ｴ.廃酸!$D25&lt;0),ｴ.廃酸!D25,IF(J$19&gt;0,"0",0))</f>
        <v>0</v>
      </c>
      <c r="K10" s="395" t="str">
        <f>IF(OR(ｵ.廃ｱﾙｶﾘ!$D25&gt;0,ｵ.廃ｱﾙｶﾘ!$D25&lt;0),ｵ.廃ｱﾙｶﾘ!D25,IF(K$19&gt;0,"0",0))</f>
        <v>0</v>
      </c>
      <c r="L10" s="395" t="str">
        <f>IF(OR(ｶ.廃ﾌﾟﾗ類!D25&gt;0,ｶ.廃ﾌﾟﾗ類!D25&lt;0),ｶ.廃ﾌﾟﾗ類!D25,IF(L$19&gt;0,"0",0))</f>
        <v>0</v>
      </c>
      <c r="M10" s="395">
        <f>IF(OR(ｷ.紙くず!D25&gt;0,ｷ.紙くず!D25&lt;0),ｷ.紙くず!D25,IF(M$19&gt;0,"0",0))</f>
        <v>0</v>
      </c>
      <c r="N10" s="395" t="str">
        <f>IF(OR(ｸ.木くず!D25&gt;0,ｸ.木くず!D25&lt;0),ｸ.木くず!D25,IF(N$19&gt;0,"0",0))</f>
        <v>0</v>
      </c>
      <c r="O10" s="395">
        <f>IF(OR(ｹ.繊維くず!D25&gt;0,ｹ.繊維くず!D25&lt;0),ｹ.繊維くず!D25,IF(O$19&gt;0,"0",0))</f>
        <v>0</v>
      </c>
      <c r="P10" s="395">
        <f>IF(OR(ｺ.動植物性残さ!D25&gt;0,ｺ.動植物性残さ!D25&lt;0),ｺ.動植物性残さ!D25,IF(P$19&gt;0,"0",0))</f>
        <v>0</v>
      </c>
      <c r="Q10" s="395">
        <f>IF(OR(ｻ.動物系固形不要物!D25&gt;0,ｻ.動物系固形不要物!D25&lt;0),ｻ.動物系固形不要物!D25,IF(Q$19&gt;0,"0",0))</f>
        <v>0</v>
      </c>
      <c r="R10" s="395">
        <f>IF(OR(ｼ.ｺﾞﾑくず!D25&gt;0,ｼ.ｺﾞﾑくず!D25&lt;0),ｼ.ｺﾞﾑくず!D25,IF(R$19&gt;0,"0",0))</f>
        <v>0</v>
      </c>
      <c r="S10" s="395" t="str">
        <f>IF(OR(ｽ.金属くず!D25&gt;0,ｽ.金属くず!D25&lt;0),ｽ.金属くず!D25,IF(S$19&gt;0,"0",0))</f>
        <v>0</v>
      </c>
      <c r="T10" s="395" t="str">
        <f>IF(OR(ｾ.ｶﾞﾗｽ･ｺﾝｸﾘ･陶磁器くず!D25&gt;0,ｾ.ｶﾞﾗｽ･ｺﾝｸﾘ･陶磁器くず!D25&lt;0),ｾ.ｶﾞﾗｽ･ｺﾝｸﾘ･陶磁器くず!D25,IF(T$19&gt;0,"0",0))</f>
        <v>0</v>
      </c>
      <c r="U10" s="395">
        <f>IF(OR(ｿ.鉱さい!D25&gt;0,ｿ.鉱さい!D25&lt;0),ｿ.鉱さい!D25,IF(U$19&gt;0,"0",0))</f>
        <v>0</v>
      </c>
      <c r="V10" s="395">
        <f>IF(OR(ﾀ.がれき類!D25&gt;0,ﾀ.がれき類!D25&lt;0),ﾀ.がれき類!D25,IF(V$19&gt;0,"0",0))</f>
        <v>0</v>
      </c>
      <c r="W10" s="395">
        <f>IF(OR(ﾁ.動物のふん尿!D25&gt;0,ﾁ.動物のふん尿!D25&lt;0),ﾁ.動物のふん尿!D25,IF(W$19&gt;0,"0",0))</f>
        <v>0</v>
      </c>
      <c r="X10" s="395">
        <f>IF(OR(ﾂ.動物の死体!D25&gt;0,ﾂ.動物の死体!D25&lt;0),ﾂ.動物の死体!D25,IF(X$19&gt;0,"0",0))</f>
        <v>0</v>
      </c>
      <c r="Y10" s="395">
        <f>IF(OR(ﾃ.ばいじん!D25&gt;0,ﾃ.ばいじん!D25&lt;0),ﾃ.ばいじん!D25,IF(Y$19&gt;0,"0",0))</f>
        <v>0</v>
      </c>
      <c r="Z10" s="396" t="str">
        <f>IF(OR(ﾄ.混合廃棄物その他!D25&gt;0,ﾄ.混合廃棄物その他!D25&lt;0),ﾄ.混合廃棄物その他!D25,IF(Z$19&gt;0,"0",0))</f>
        <v>0</v>
      </c>
      <c r="AA10" s="397">
        <f t="shared" ref="AA10:AA18" si="0">IF(SUM(G10:Z10)&gt;0,SUM(G10:Z10),IF(AA$19&gt;0,"0",0))</f>
        <v>124.3</v>
      </c>
    </row>
    <row r="11" spans="2:27" ht="24" customHeight="1" x14ac:dyDescent="0.15">
      <c r="B11" s="184" t="s">
        <v>353</v>
      </c>
      <c r="C11" s="781" t="s">
        <v>321</v>
      </c>
      <c r="D11" s="781"/>
      <c r="E11" s="781"/>
      <c r="F11" s="782"/>
      <c r="G11" s="398">
        <f>IF(OR(ｱ.燃え殻!D26&gt;0,ｱ.燃え殻!D26&lt;0),ｱ.燃え殻!D26,IF(G$19&gt;0,"0",0))</f>
        <v>0</v>
      </c>
      <c r="H11" s="398" t="str">
        <f>IF(OR(ｲ.汚泥!D26&gt;0,ｲ.汚泥!D26&lt;0),ｲ.汚泥!D26,IF(H$19&gt;0,"0",0))</f>
        <v>0</v>
      </c>
      <c r="I11" s="398" t="str">
        <f>IF(OR(ｳ.廃油!D26&gt;0,ｳ.廃油!D26&lt;0),ｳ.廃油!D26,IF(I$19&gt;0,"0",0))</f>
        <v>0</v>
      </c>
      <c r="J11" s="398" t="str">
        <f>IF(OR(ｴ.廃酸!$D26&gt;0,ｴ.廃酸!$D26&lt;0),ｴ.廃酸!D26,IF(J$19&gt;0,"0",0))</f>
        <v>0</v>
      </c>
      <c r="K11" s="398" t="str">
        <f>IF(OR(ｵ.廃ｱﾙｶﾘ!$D26&gt;0,ｵ.廃ｱﾙｶﾘ!$D26&lt;0),ｵ.廃ｱﾙｶﾘ!D26,IF(K$19&gt;0,"0",0))</f>
        <v>0</v>
      </c>
      <c r="L11" s="398" t="str">
        <f>IF(OR(ｶ.廃ﾌﾟﾗ類!D26&gt;0,ｶ.廃ﾌﾟﾗ類!D26&lt;0),ｶ.廃ﾌﾟﾗ類!D26,IF(L$19&gt;0,"0",0))</f>
        <v>0</v>
      </c>
      <c r="M11" s="398">
        <f>IF(OR(ｷ.紙くず!D26&gt;0,ｷ.紙くず!D26&lt;0),ｷ.紙くず!D26,IF(M$19&gt;0,"0",0))</f>
        <v>0</v>
      </c>
      <c r="N11" s="398" t="str">
        <f>IF(OR(ｸ.木くず!D26&gt;0,ｸ.木くず!D26&lt;0),ｸ.木くず!D26,IF(N$19&gt;0,"0",0))</f>
        <v>0</v>
      </c>
      <c r="O11" s="398">
        <f>IF(OR(ｹ.繊維くず!D26&gt;0,ｹ.繊維くず!D26&lt;0),ｹ.繊維くず!D26,IF(O$19&gt;0,"0",0))</f>
        <v>0</v>
      </c>
      <c r="P11" s="398">
        <f>IF(OR(ｺ.動植物性残さ!D26&gt;0,ｺ.動植物性残さ!D26&lt;0),ｺ.動植物性残さ!D26,IF(P$19&gt;0,"0",0))</f>
        <v>0</v>
      </c>
      <c r="Q11" s="398">
        <f>IF(OR(ｻ.動物系固形不要物!D26&gt;0,ｻ.動物系固形不要物!D26&lt;0),ｻ.動物系固形不要物!D26,IF(Q$19&gt;0,"0",0))</f>
        <v>0</v>
      </c>
      <c r="R11" s="398">
        <f>IF(OR(ｼ.ｺﾞﾑくず!D26&gt;0,ｼ.ｺﾞﾑくず!D26&lt;0),ｼ.ｺﾞﾑくず!D26,IF(R$19&gt;0,"0",0))</f>
        <v>0</v>
      </c>
      <c r="S11" s="398" t="str">
        <f>IF(OR(ｽ.金属くず!D26&gt;0,ｽ.金属くず!D26&lt;0),ｽ.金属くず!D26,IF(S$19&gt;0,"0",0))</f>
        <v>0</v>
      </c>
      <c r="T11" s="398" t="str">
        <f>IF(OR(ｾ.ｶﾞﾗｽ･ｺﾝｸﾘ･陶磁器くず!D26&gt;0,ｾ.ｶﾞﾗｽ･ｺﾝｸﾘ･陶磁器くず!D26&lt;0),ｾ.ｶﾞﾗｽ･ｺﾝｸﾘ･陶磁器くず!D26,IF(T$19&gt;0,"0",0))</f>
        <v>0</v>
      </c>
      <c r="U11" s="398">
        <f>IF(OR(ｿ.鉱さい!D26&gt;0,ｿ.鉱さい!D26&lt;0),ｿ.鉱さい!D26,IF(U$19&gt;0,"0",0))</f>
        <v>0</v>
      </c>
      <c r="V11" s="398">
        <f>IF(OR(ﾀ.がれき類!D26&gt;0,ﾀ.がれき類!D26&lt;0),ﾀ.がれき類!D26,IF(V$19&gt;0,"0",0))</f>
        <v>0</v>
      </c>
      <c r="W11" s="398">
        <f>IF(OR(ﾁ.動物のふん尿!D26&gt;0,ﾁ.動物のふん尿!D26&lt;0),ﾁ.動物のふん尿!D26,IF(W$19&gt;0,"0",0))</f>
        <v>0</v>
      </c>
      <c r="X11" s="398">
        <f>IF(OR(ﾂ.動物の死体!D26&gt;0,ﾂ.動物の死体!D26&lt;0),ﾂ.動物の死体!D26,IF(X$19&gt;0,"0",0))</f>
        <v>0</v>
      </c>
      <c r="Y11" s="398">
        <f>IF(OR(ﾃ.ばいじん!D26&gt;0,ﾃ.ばいじん!D26&lt;0),ﾃ.ばいじん!D26,IF(Y$19&gt;0,"0",0))</f>
        <v>0</v>
      </c>
      <c r="Z11" s="399" t="str">
        <f>IF(OR(ﾄ.混合廃棄物その他!D26&gt;0,ﾄ.混合廃棄物その他!D26&lt;0),ﾄ.混合廃棄物その他!D26,IF(Z$19&gt;0,"0",0))</f>
        <v>0</v>
      </c>
      <c r="AA11" s="400" t="str">
        <f t="shared" si="0"/>
        <v>0</v>
      </c>
    </row>
    <row r="12" spans="2:27" ht="24" customHeight="1" x14ac:dyDescent="0.15">
      <c r="B12" s="184">
        <v>5</v>
      </c>
      <c r="C12" s="781" t="s">
        <v>322</v>
      </c>
      <c r="D12" s="781"/>
      <c r="E12" s="781"/>
      <c r="F12" s="782"/>
      <c r="G12" s="398">
        <f>IF(OR(ｱ.燃え殻!D27&gt;0,ｱ.燃え殻!D27&lt;0),ｱ.燃え殻!D27,IF(G$19&gt;0,"0",0))</f>
        <v>0</v>
      </c>
      <c r="H12" s="398">
        <f>IF(OR(ｲ.汚泥!D27&gt;0,ｲ.汚泥!D27&lt;0),ｲ.汚泥!D27,IF(H$19&gt;0,"0",0))</f>
        <v>609.20000000000005</v>
      </c>
      <c r="I12" s="398" t="str">
        <f>IF(OR(ｳ.廃油!D27&gt;0,ｳ.廃油!D27&lt;0),ｳ.廃油!D27,IF(I$19&gt;0,"0",0))</f>
        <v>0</v>
      </c>
      <c r="J12" s="398" t="str">
        <f>IF(OR(ｴ.廃酸!$D27&gt;0,ｴ.廃酸!$D27&lt;0),ｴ.廃酸!D27,IF(J$19&gt;0,"0",0))</f>
        <v>0</v>
      </c>
      <c r="K12" s="398" t="str">
        <f>IF(OR(ｵ.廃ｱﾙｶﾘ!$D27&gt;0,ｵ.廃ｱﾙｶﾘ!$D27&lt;0),ｵ.廃ｱﾙｶﾘ!D27,IF(K$19&gt;0,"0",0))</f>
        <v>0</v>
      </c>
      <c r="L12" s="398" t="str">
        <f>IF(OR(ｶ.廃ﾌﾟﾗ類!D27&gt;0,ｶ.廃ﾌﾟﾗ類!D27&lt;0),ｶ.廃ﾌﾟﾗ類!D27,IF(L$19&gt;0,"0",0))</f>
        <v>0</v>
      </c>
      <c r="M12" s="398">
        <f>IF(OR(ｷ.紙くず!D27&gt;0,ｷ.紙くず!D27&lt;0),ｷ.紙くず!D27,IF(M$19&gt;0,"0",0))</f>
        <v>0</v>
      </c>
      <c r="N12" s="398" t="str">
        <f>IF(OR(ｸ.木くず!D27&gt;0,ｸ.木くず!D27&lt;0),ｸ.木くず!D27,IF(N$19&gt;0,"0",0))</f>
        <v>0</v>
      </c>
      <c r="O12" s="398">
        <f>IF(OR(ｹ.繊維くず!D27&gt;0,ｹ.繊維くず!D27&lt;0),ｹ.繊維くず!D27,IF(O$19&gt;0,"0",0))</f>
        <v>0</v>
      </c>
      <c r="P12" s="398">
        <f>IF(OR(ｺ.動植物性残さ!D27&gt;0,ｺ.動植物性残さ!D27&lt;0),ｺ.動植物性残さ!D27,IF(P$19&gt;0,"0",0))</f>
        <v>0</v>
      </c>
      <c r="Q12" s="398">
        <f>IF(OR(ｻ.動物系固形不要物!D27&gt;0,ｻ.動物系固形不要物!D27&lt;0),ｻ.動物系固形不要物!D27,IF(Q$19&gt;0,"0",0))</f>
        <v>0</v>
      </c>
      <c r="R12" s="398">
        <f>IF(OR(ｼ.ｺﾞﾑくず!D27&gt;0,ｼ.ｺﾞﾑくず!D27&lt;0),ｼ.ｺﾞﾑくず!D27,IF(R$19&gt;0,"0",0))</f>
        <v>0</v>
      </c>
      <c r="S12" s="398" t="str">
        <f>IF(OR(ｽ.金属くず!D27&gt;0,ｽ.金属くず!D27&lt;0),ｽ.金属くず!D27,IF(S$19&gt;0,"0",0))</f>
        <v>0</v>
      </c>
      <c r="T12" s="398" t="str">
        <f>IF(OR(ｾ.ｶﾞﾗｽ･ｺﾝｸﾘ･陶磁器くず!D27&gt;0,ｾ.ｶﾞﾗｽ･ｺﾝｸﾘ･陶磁器くず!D27&lt;0),ｾ.ｶﾞﾗｽ･ｺﾝｸﾘ･陶磁器くず!D27,IF(T$19&gt;0,"0",0))</f>
        <v>0</v>
      </c>
      <c r="U12" s="398">
        <f>IF(OR(ｿ.鉱さい!D27&gt;0,ｿ.鉱さい!D27&lt;0),ｿ.鉱さい!D27,IF(U$19&gt;0,"0",0))</f>
        <v>0</v>
      </c>
      <c r="V12" s="398">
        <f>IF(OR(ﾀ.がれき類!D27&gt;0,ﾀ.がれき類!D27&lt;0),ﾀ.がれき類!D27,IF(V$19&gt;0,"0",0))</f>
        <v>0</v>
      </c>
      <c r="W12" s="398">
        <f>IF(OR(ﾁ.動物のふん尿!D27&gt;0,ﾁ.動物のふん尿!D27&lt;0),ﾁ.動物のふん尿!D27,IF(W$19&gt;0,"0",0))</f>
        <v>0</v>
      </c>
      <c r="X12" s="398">
        <f>IF(OR(ﾂ.動物の死体!D27&gt;0,ﾂ.動物の死体!D27&lt;0),ﾂ.動物の死体!D27,IF(X$19&gt;0,"0",0))</f>
        <v>0</v>
      </c>
      <c r="Y12" s="398">
        <f>IF(OR(ﾃ.ばいじん!D27&gt;0,ﾃ.ばいじん!D27&lt;0),ﾃ.ばいじん!D27,IF(Y$19&gt;0,"0",0))</f>
        <v>0</v>
      </c>
      <c r="Z12" s="399" t="str">
        <f>IF(OR(ﾄ.混合廃棄物その他!D27&gt;0,ﾄ.混合廃棄物その他!D27&lt;0),ﾄ.混合廃棄物その他!D27,IF(Z$19&gt;0,"0",0))</f>
        <v>0</v>
      </c>
      <c r="AA12" s="400">
        <f t="shared" si="0"/>
        <v>609.20000000000005</v>
      </c>
    </row>
    <row r="13" spans="2:27" ht="24" customHeight="1" x14ac:dyDescent="0.15">
      <c r="B13" s="184" t="s">
        <v>228</v>
      </c>
      <c r="C13" s="783" t="s">
        <v>323</v>
      </c>
      <c r="D13" s="748"/>
      <c r="E13" s="748"/>
      <c r="F13" s="749"/>
      <c r="G13" s="398">
        <f>IF(OR(ｱ.燃え殻!D28&gt;0,ｱ.燃え殻!D28&lt;0),ｱ.燃え殻!D28,IF(G$19&gt;0,"0",0))</f>
        <v>0</v>
      </c>
      <c r="H13" s="398" t="str">
        <f>IF(OR(ｲ.汚泥!D28&gt;0,ｲ.汚泥!D28&lt;0),ｲ.汚泥!D28,IF(H$19&gt;0,"0",0))</f>
        <v>0</v>
      </c>
      <c r="I13" s="398" t="str">
        <f>IF(OR(ｳ.廃油!D28&gt;0,ｳ.廃油!D28&lt;0),ｳ.廃油!D28,IF(I$19&gt;0,"0",0))</f>
        <v>0</v>
      </c>
      <c r="J13" s="398" t="str">
        <f>IF(OR(ｴ.廃酸!$D28&gt;0,ｴ.廃酸!$D28&lt;0),ｴ.廃酸!D28,IF(J$19&gt;0,"0",0))</f>
        <v>0</v>
      </c>
      <c r="K13" s="398" t="str">
        <f>IF(OR(ｵ.廃ｱﾙｶﾘ!$D28&gt;0,ｵ.廃ｱﾙｶﾘ!$D28&lt;0),ｵ.廃ｱﾙｶﾘ!D28,IF(K$19&gt;0,"0",0))</f>
        <v>0</v>
      </c>
      <c r="L13" s="398" t="str">
        <f>IF(OR(ｶ.廃ﾌﾟﾗ類!D28&gt;0,ｶ.廃ﾌﾟﾗ類!D28&lt;0),ｶ.廃ﾌﾟﾗ類!D28,IF(L$19&gt;0,"0",0))</f>
        <v>0</v>
      </c>
      <c r="M13" s="398">
        <f>IF(OR(ｷ.紙くず!D28&gt;0,ｷ.紙くず!D28&lt;0),ｷ.紙くず!D28,IF(M$19&gt;0,"0",0))</f>
        <v>0</v>
      </c>
      <c r="N13" s="398" t="str">
        <f>IF(OR(ｸ.木くず!D28&gt;0,ｸ.木くず!D28&lt;0),ｸ.木くず!D28,IF(N$19&gt;0,"0",0))</f>
        <v>0</v>
      </c>
      <c r="O13" s="398">
        <f>IF(OR(ｹ.繊維くず!D28&gt;0,ｹ.繊維くず!D28&lt;0),ｹ.繊維くず!D28,IF(O$19&gt;0,"0",0))</f>
        <v>0</v>
      </c>
      <c r="P13" s="398">
        <f>IF(OR(ｺ.動植物性残さ!D28&gt;0,ｺ.動植物性残さ!D28&lt;0),ｺ.動植物性残さ!D28,IF(P$19&gt;0,"0",0))</f>
        <v>0</v>
      </c>
      <c r="Q13" s="398">
        <f>IF(OR(ｻ.動物系固形不要物!D28&gt;0,ｻ.動物系固形不要物!D28&lt;0),ｻ.動物系固形不要物!D28,IF(Q$19&gt;0,"0",0))</f>
        <v>0</v>
      </c>
      <c r="R13" s="398">
        <f>IF(OR(ｼ.ｺﾞﾑくず!D28&gt;0,ｼ.ｺﾞﾑくず!D28&lt;0),ｼ.ｺﾞﾑくず!D28,IF(R$19&gt;0,"0",0))</f>
        <v>0</v>
      </c>
      <c r="S13" s="398" t="str">
        <f>IF(OR(ｽ.金属くず!D28&gt;0,ｽ.金属くず!D28&lt;0),ｽ.金属くず!D28,IF(S$19&gt;0,"0",0))</f>
        <v>0</v>
      </c>
      <c r="T13" s="398" t="str">
        <f>IF(OR(ｾ.ｶﾞﾗｽ･ｺﾝｸﾘ･陶磁器くず!D28&gt;0,ｾ.ｶﾞﾗｽ･ｺﾝｸﾘ･陶磁器くず!D28&lt;0),ｾ.ｶﾞﾗｽ･ｺﾝｸﾘ･陶磁器くず!D28,IF(T$19&gt;0,"0",0))</f>
        <v>0</v>
      </c>
      <c r="U13" s="398">
        <f>IF(OR(ｿ.鉱さい!D28&gt;0,ｿ.鉱さい!D28&lt;0),ｿ.鉱さい!D28,IF(U$19&gt;0,"0",0))</f>
        <v>0</v>
      </c>
      <c r="V13" s="398">
        <f>IF(OR(ﾀ.がれき類!D28&gt;0,ﾀ.がれき類!D28&lt;0),ﾀ.がれき類!D28,IF(V$19&gt;0,"0",0))</f>
        <v>0</v>
      </c>
      <c r="W13" s="398">
        <f>IF(OR(ﾁ.動物のふん尿!D28&gt;0,ﾁ.動物のふん尿!D28&lt;0),ﾁ.動物のふん尿!D28,IF(W$19&gt;0,"0",0))</f>
        <v>0</v>
      </c>
      <c r="X13" s="398">
        <f>IF(OR(ﾂ.動物の死体!D28&gt;0,ﾂ.動物の死体!D28&lt;0),ﾂ.動物の死体!D28,IF(X$19&gt;0,"0",0))</f>
        <v>0</v>
      </c>
      <c r="Y13" s="398">
        <f>IF(OR(ﾃ.ばいじん!D28&gt;0,ﾃ.ばいじん!D28&lt;0),ﾃ.ばいじん!D28,IF(Y$19&gt;0,"0",0))</f>
        <v>0</v>
      </c>
      <c r="Z13" s="399" t="str">
        <f>IF(OR(ﾄ.混合廃棄物その他!D28&gt;0,ﾄ.混合廃棄物その他!D28&lt;0),ﾄ.混合廃棄物その他!D28,IF(Z$19&gt;0,"0",0))</f>
        <v>0</v>
      </c>
      <c r="AA13" s="400" t="str">
        <f t="shared" si="0"/>
        <v>0</v>
      </c>
    </row>
    <row r="14" spans="2:27" ht="24" customHeight="1" x14ac:dyDescent="0.15">
      <c r="B14" s="184" t="s">
        <v>229</v>
      </c>
      <c r="C14" s="781" t="s">
        <v>241</v>
      </c>
      <c r="D14" s="781"/>
      <c r="E14" s="781"/>
      <c r="F14" s="782"/>
      <c r="G14" s="398">
        <f>IF(OR(ｱ.燃え殻!D29&gt;0,ｱ.燃え殻!D29&lt;0),ｱ.燃え殻!D29,IF(G$19&gt;0,"0",0))</f>
        <v>0</v>
      </c>
      <c r="H14" s="398">
        <f>IF(OR(ｲ.汚泥!D29&gt;0,ｲ.汚泥!D29&lt;0),ｲ.汚泥!D29,IF(H$19&gt;0,"0",0))</f>
        <v>1088.8</v>
      </c>
      <c r="I14" s="398">
        <f>IF(OR(ｳ.廃油!D29&gt;0,ｳ.廃油!D29&lt;0),ｳ.廃油!D29,IF(I$19&gt;0,"0",0))</f>
        <v>19.7</v>
      </c>
      <c r="J14" s="398">
        <f>IF(OR(ｴ.廃酸!$D29&gt;0,ｴ.廃酸!$D29&lt;0),ｴ.廃酸!D29,IF(J$19&gt;0,"0",0))</f>
        <v>3</v>
      </c>
      <c r="K14" s="398">
        <f>IF(OR(ｵ.廃ｱﾙｶﾘ!$D29&gt;0,ｵ.廃ｱﾙｶﾘ!$D29&lt;0),ｵ.廃ｱﾙｶﾘ!D29,IF(K$19&gt;0,"0",0))</f>
        <v>5.3</v>
      </c>
      <c r="L14" s="398">
        <f>IF(OR(ｶ.廃ﾌﾟﾗ類!D29&gt;0,ｶ.廃ﾌﾟﾗ類!D29&lt;0),ｶ.廃ﾌﾟﾗ類!D29,IF(L$19&gt;0,"0",0))</f>
        <v>42.2</v>
      </c>
      <c r="M14" s="398">
        <f>IF(OR(ｷ.紙くず!D29&gt;0,ｷ.紙くず!D29&lt;0),ｷ.紙くず!D29,IF(M$19&gt;0,"0",0))</f>
        <v>0</v>
      </c>
      <c r="N14" s="398">
        <f>IF(OR(ｸ.木くず!D29&gt;0,ｸ.木くず!D29&lt;0),ｸ.木くず!D29,IF(N$19&gt;0,"0",0))</f>
        <v>8.9</v>
      </c>
      <c r="O14" s="398">
        <f>IF(OR(ｹ.繊維くず!D29&gt;0,ｹ.繊維くず!D29&lt;0),ｹ.繊維くず!D29,IF(O$19&gt;0,"0",0))</f>
        <v>0</v>
      </c>
      <c r="P14" s="398">
        <f>IF(OR(ｺ.動植物性残さ!D29&gt;0,ｺ.動植物性残さ!D29&lt;0),ｺ.動植物性残さ!D29,IF(P$19&gt;0,"0",0))</f>
        <v>0</v>
      </c>
      <c r="Q14" s="398">
        <f>IF(OR(ｻ.動物系固形不要物!D29&gt;0,ｻ.動物系固形不要物!D29&lt;0),ｻ.動物系固形不要物!D29,IF(Q$19&gt;0,"0",0))</f>
        <v>0</v>
      </c>
      <c r="R14" s="398">
        <f>IF(OR(ｼ.ｺﾞﾑくず!D29&gt;0,ｼ.ｺﾞﾑくず!D29&lt;0),ｼ.ｺﾞﾑくず!D29,IF(R$19&gt;0,"0",0))</f>
        <v>0</v>
      </c>
      <c r="S14" s="398">
        <f>IF(OR(ｽ.金属くず!D29&gt;0,ｽ.金属くず!D29&lt;0),ｽ.金属くず!D29,IF(S$19&gt;0,"0",0))</f>
        <v>2.1</v>
      </c>
      <c r="T14" s="398">
        <f>IF(OR(ｾ.ｶﾞﾗｽ･ｺﾝｸﾘ･陶磁器くず!D29&gt;0,ｾ.ｶﾞﾗｽ･ｺﾝｸﾘ･陶磁器くず!D29&lt;0),ｾ.ｶﾞﾗｽ･ｺﾝｸﾘ･陶磁器くず!D29,IF(T$19&gt;0,"0",0))</f>
        <v>1.7</v>
      </c>
      <c r="U14" s="398">
        <f>IF(OR(ｿ.鉱さい!D29&gt;0,ｿ.鉱さい!D29&lt;0),ｿ.鉱さい!D29,IF(U$19&gt;0,"0",0))</f>
        <v>0</v>
      </c>
      <c r="V14" s="398">
        <f>IF(OR(ﾀ.がれき類!D29&gt;0,ﾀ.がれき類!D29&lt;0),ﾀ.がれき類!D29,IF(V$19&gt;0,"0",0))</f>
        <v>9.6</v>
      </c>
      <c r="W14" s="398">
        <f>IF(OR(ﾁ.動物のふん尿!D29&gt;0,ﾁ.動物のふん尿!D29&lt;0),ﾁ.動物のふん尿!D29,IF(W$19&gt;0,"0",0))</f>
        <v>0</v>
      </c>
      <c r="X14" s="398">
        <f>IF(OR(ﾂ.動物の死体!D29&gt;0,ﾂ.動物の死体!D29&lt;0),ﾂ.動物の死体!D29,IF(X$19&gt;0,"0",0))</f>
        <v>0</v>
      </c>
      <c r="Y14" s="398">
        <f>IF(OR(ﾃ.ばいじん!D29&gt;0,ﾃ.ばいじん!D29&lt;0),ﾃ.ばいじん!D29,IF(Y$19&gt;0,"0",0))</f>
        <v>0</v>
      </c>
      <c r="Z14" s="399">
        <f>IF(OR(ﾄ.混合廃棄物その他!D29&gt;0,ﾄ.混合廃棄物その他!D29&lt;0),ﾄ.混合廃棄物その他!D29,IF(Z$19&gt;0,"0",0))</f>
        <v>26.2</v>
      </c>
      <c r="AA14" s="400">
        <f t="shared" si="0"/>
        <v>1207.5</v>
      </c>
    </row>
    <row r="15" spans="2:27" ht="24" customHeight="1" x14ac:dyDescent="0.15">
      <c r="B15" s="184" t="s">
        <v>244</v>
      </c>
      <c r="C15" s="781" t="s">
        <v>242</v>
      </c>
      <c r="D15" s="781"/>
      <c r="E15" s="781"/>
      <c r="F15" s="782"/>
      <c r="G15" s="398">
        <f>IF(OR(ｱ.燃え殻!D30&gt;0,ｱ.燃え殻!D30&lt;0),ｱ.燃え殻!D30,IF(G$19&gt;0,"0",0))</f>
        <v>0</v>
      </c>
      <c r="H15" s="398">
        <f>IF(OR(ｲ.汚泥!D30&gt;0,ｲ.汚泥!D30&lt;0),ｲ.汚泥!D30,IF(H$19&gt;0,"0",0))</f>
        <v>646.70000000000005</v>
      </c>
      <c r="I15" s="398">
        <f>IF(OR(ｳ.廃油!D30&gt;0,ｳ.廃油!D30&lt;0),ｳ.廃油!D30,IF(I$19&gt;0,"0",0))</f>
        <v>18.3</v>
      </c>
      <c r="J15" s="398">
        <f>IF(OR(ｴ.廃酸!$D30&gt;0,ｴ.廃酸!$D30&lt;0),ｴ.廃酸!D30,IF(J$19&gt;0,"0",0))</f>
        <v>0.2</v>
      </c>
      <c r="K15" s="398">
        <f>IF(OR(ｵ.廃ｱﾙｶﾘ!$D30&gt;0,ｵ.廃ｱﾙｶﾘ!$D30&lt;0),ｵ.廃ｱﾙｶﾘ!D30,IF(K$19&gt;0,"0",0))</f>
        <v>0.2</v>
      </c>
      <c r="L15" s="398">
        <f>IF(OR(ｶ.廃ﾌﾟﾗ類!D30&gt;0,ｶ.廃ﾌﾟﾗ類!D30&lt;0),ｶ.廃ﾌﾟﾗ類!D30,IF(L$19&gt;0,"0",0))</f>
        <v>6.1</v>
      </c>
      <c r="M15" s="398">
        <f>IF(OR(ｷ.紙くず!D30&gt;0,ｷ.紙くず!D30&lt;0),ｷ.紙くず!D30,IF(M$19&gt;0,"0",0))</f>
        <v>0</v>
      </c>
      <c r="N15" s="398">
        <f>IF(OR(ｸ.木くず!D30&gt;0,ｸ.木くず!D30&lt;0),ｸ.木くず!D30,IF(N$19&gt;0,"0",0))</f>
        <v>8.9</v>
      </c>
      <c r="O15" s="398">
        <f>IF(OR(ｹ.繊維くず!D30&gt;0,ｹ.繊維くず!D30&lt;0),ｹ.繊維くず!D30,IF(O$19&gt;0,"0",0))</f>
        <v>0</v>
      </c>
      <c r="P15" s="398">
        <f>IF(OR(ｺ.動植物性残さ!D30&gt;0,ｺ.動植物性残さ!D30&lt;0),ｺ.動植物性残さ!D30,IF(P$19&gt;0,"0",0))</f>
        <v>0</v>
      </c>
      <c r="Q15" s="398">
        <f>IF(OR(ｻ.動物系固形不要物!D30&gt;0,ｻ.動物系固形不要物!D30&lt;0),ｻ.動物系固形不要物!D30,IF(Q$19&gt;0,"0",0))</f>
        <v>0</v>
      </c>
      <c r="R15" s="398">
        <f>IF(OR(ｼ.ｺﾞﾑくず!D30&gt;0,ｼ.ｺﾞﾑくず!D30&lt;0),ｼ.ｺﾞﾑくず!D30,IF(R$19&gt;0,"0",0))</f>
        <v>0</v>
      </c>
      <c r="S15" s="398">
        <f>IF(OR(ｽ.金属くず!D30&gt;0,ｽ.金属くず!D30&lt;0),ｽ.金属くず!D30,IF(S$19&gt;0,"0",0))</f>
        <v>2.1</v>
      </c>
      <c r="T15" s="398">
        <f>IF(OR(ｾ.ｶﾞﾗｽ･ｺﾝｸﾘ･陶磁器くず!D30&gt;0,ｾ.ｶﾞﾗｽ･ｺﾝｸﾘ･陶磁器くず!D30&lt;0),ｾ.ｶﾞﾗｽ･ｺﾝｸﾘ･陶磁器くず!D30,IF(T$19&gt;0,"0",0))</f>
        <v>1.7</v>
      </c>
      <c r="U15" s="398">
        <f>IF(OR(ｿ.鉱さい!D30&gt;0,ｿ.鉱さい!D30&lt;0),ｿ.鉱さい!D30,IF(U$19&gt;0,"0",0))</f>
        <v>0</v>
      </c>
      <c r="V15" s="398">
        <f>IF(OR(ﾀ.がれき類!D30&gt;0,ﾀ.がれき類!D30&lt;0),ﾀ.がれき類!D30,IF(V$19&gt;0,"0",0))</f>
        <v>9.6</v>
      </c>
      <c r="W15" s="398">
        <f>IF(OR(ﾁ.動物のふん尿!D30&gt;0,ﾁ.動物のふん尿!D30&lt;0),ﾁ.動物のふん尿!D30,IF(W$19&gt;0,"0",0))</f>
        <v>0</v>
      </c>
      <c r="X15" s="398">
        <f>IF(OR(ﾂ.動物の死体!D30&gt;0,ﾂ.動物の死体!D30&lt;0),ﾂ.動物の死体!D30,IF(X$19&gt;0,"0",0))</f>
        <v>0</v>
      </c>
      <c r="Y15" s="398">
        <f>IF(OR(ﾃ.ばいじん!D30&gt;0,ﾃ.ばいじん!D30&lt;0),ﾃ.ばいじん!D30,IF(Y$19&gt;0,"0",0))</f>
        <v>0</v>
      </c>
      <c r="Z15" s="399">
        <f>IF(OR(ﾄ.混合廃棄物その他!D30&gt;0,ﾄ.混合廃棄物その他!D30&lt;0),ﾄ.混合廃棄物その他!D30,IF(Z$19&gt;0,"0",0))</f>
        <v>26.2</v>
      </c>
      <c r="AA15" s="400">
        <f t="shared" si="0"/>
        <v>720.00000000000023</v>
      </c>
    </row>
    <row r="16" spans="2:27" ht="24" customHeight="1" x14ac:dyDescent="0.15">
      <c r="B16" s="184" t="s">
        <v>245</v>
      </c>
      <c r="C16" s="781" t="s">
        <v>243</v>
      </c>
      <c r="D16" s="781"/>
      <c r="E16" s="781"/>
      <c r="F16" s="782"/>
      <c r="G16" s="398">
        <f>IF(OR(ｱ.燃え殻!D31&gt;0,ｱ.燃え殻!D31&lt;0),ｱ.燃え殻!D31,IF(G$19&gt;0,"0",0))</f>
        <v>0</v>
      </c>
      <c r="H16" s="398">
        <f>IF(OR(ｲ.汚泥!D31&gt;0,ｲ.汚泥!D31&lt;0),ｲ.汚泥!D31,IF(H$19&gt;0,"0",0))</f>
        <v>1088.8</v>
      </c>
      <c r="I16" s="398">
        <f>IF(OR(ｳ.廃油!D31&gt;0,ｳ.廃油!D31&lt;0),ｳ.廃油!D31,IF(I$19&gt;0,"0",0))</f>
        <v>19.399999999999999</v>
      </c>
      <c r="J16" s="398">
        <f>IF(OR(ｴ.廃酸!$D31&gt;0,ｴ.廃酸!$D31&lt;0),ｴ.廃酸!D31,IF(J$19&gt;0,"0",0))</f>
        <v>2.8</v>
      </c>
      <c r="K16" s="398">
        <f>IF(OR(ｵ.廃ｱﾙｶﾘ!$D31&gt;0,ｵ.廃ｱﾙｶﾘ!$D31&lt;0),ｵ.廃ｱﾙｶﾘ!D31,IF(K$19&gt;0,"0",0))</f>
        <v>2.8</v>
      </c>
      <c r="L16" s="398">
        <f>IF(OR(ｶ.廃ﾌﾟﾗ類!D31&gt;0,ｶ.廃ﾌﾟﾗ類!D31&lt;0),ｶ.廃ﾌﾟﾗ類!D31,IF(L$19&gt;0,"0",0))</f>
        <v>41.7</v>
      </c>
      <c r="M16" s="398">
        <f>IF(OR(ｷ.紙くず!D31&gt;0,ｷ.紙くず!D31&lt;0),ｷ.紙くず!D31,IF(M$19&gt;0,"0",0))</f>
        <v>0</v>
      </c>
      <c r="N16" s="398">
        <f>IF(OR(ｸ.木くず!D31&gt;0,ｸ.木くず!D31&lt;0),ｸ.木くず!D31,IF(N$19&gt;0,"0",0))</f>
        <v>8.9</v>
      </c>
      <c r="O16" s="398">
        <f>IF(OR(ｹ.繊維くず!D31&gt;0,ｹ.繊維くず!D31&lt;0),ｹ.繊維くず!D31,IF(O$19&gt;0,"0",0))</f>
        <v>0</v>
      </c>
      <c r="P16" s="398">
        <f>IF(OR(ｺ.動植物性残さ!D31&gt;0,ｺ.動植物性残さ!D31&lt;0),ｺ.動植物性残さ!D31,IF(P$19&gt;0,"0",0))</f>
        <v>0</v>
      </c>
      <c r="Q16" s="398">
        <f>IF(OR(ｻ.動物系固形不要物!D31&gt;0,ｻ.動物系固形不要物!D31&lt;0),ｻ.動物系固形不要物!D31,IF(Q$19&gt;0,"0",0))</f>
        <v>0</v>
      </c>
      <c r="R16" s="398">
        <f>IF(OR(ｼ.ｺﾞﾑくず!D31&gt;0,ｼ.ｺﾞﾑくず!D31&lt;0),ｼ.ｺﾞﾑくず!D31,IF(R$19&gt;0,"0",0))</f>
        <v>0</v>
      </c>
      <c r="S16" s="398">
        <f>IF(OR(ｽ.金属くず!D31&gt;0,ｽ.金属くず!D31&lt;0),ｽ.金属くず!D31,IF(S$19&gt;0,"0",0))</f>
        <v>2.1</v>
      </c>
      <c r="T16" s="398" t="str">
        <f>IF(OR(ｾ.ｶﾞﾗｽ･ｺﾝｸﾘ･陶磁器くず!D31&gt;0,ｾ.ｶﾞﾗｽ･ｺﾝｸﾘ･陶磁器くず!D31&lt;0),ｾ.ｶﾞﾗｽ･ｺﾝｸﾘ･陶磁器くず!D31,IF(T$19&gt;0,"0",0))</f>
        <v>0</v>
      </c>
      <c r="U16" s="398">
        <f>IF(OR(ｿ.鉱さい!D31&gt;0,ｿ.鉱さい!D31&lt;0),ｿ.鉱さい!D31,IF(U$19&gt;0,"0",0))</f>
        <v>0</v>
      </c>
      <c r="V16" s="398">
        <f>IF(OR(ﾀ.がれき類!D31&gt;0,ﾀ.がれき類!D31&lt;0),ﾀ.がれき類!D31,IF(V$19&gt;0,"0",0))</f>
        <v>0</v>
      </c>
      <c r="W16" s="398">
        <f>IF(OR(ﾁ.動物のふん尿!D31&gt;0,ﾁ.動物のふん尿!D31&lt;0),ﾁ.動物のふん尿!D31,IF(W$19&gt;0,"0",0))</f>
        <v>0</v>
      </c>
      <c r="X16" s="398">
        <f>IF(OR(ﾂ.動物の死体!D31&gt;0,ﾂ.動物の死体!D31&lt;0),ﾂ.動物の死体!D31,IF(X$19&gt;0,"0",0))</f>
        <v>0</v>
      </c>
      <c r="Y16" s="398">
        <f>IF(OR(ﾃ.ばいじん!D31&gt;0,ﾃ.ばいじん!D31&lt;0),ﾃ.ばいじん!D31,IF(Y$19&gt;0,"0",0))</f>
        <v>0</v>
      </c>
      <c r="Z16" s="399">
        <f>IF(OR(ﾄ.混合廃棄物その他!D31&gt;0,ﾄ.混合廃棄物その他!D31&lt;0),ﾄ.混合廃棄物その他!D31,IF(Z$19&gt;0,"0",0))</f>
        <v>26.2</v>
      </c>
      <c r="AA16" s="400">
        <f t="shared" si="0"/>
        <v>1192.7</v>
      </c>
    </row>
    <row r="17" spans="2:27" ht="24" customHeight="1" x14ac:dyDescent="0.15">
      <c r="B17" s="184"/>
      <c r="C17" s="781" t="s">
        <v>428</v>
      </c>
      <c r="D17" s="781"/>
      <c r="E17" s="781"/>
      <c r="F17" s="782"/>
      <c r="G17" s="398">
        <f>IF(OR(ｱ.燃え殻!D32&gt;0,ｱ.燃え殻!D32&lt;0),ｱ.燃え殻!D32,IF(G$19&gt;0,"0",0))</f>
        <v>0</v>
      </c>
      <c r="H17" s="398" t="str">
        <f>IF(OR(ｲ.汚泥!D32&gt;0,ｲ.汚泥!D32&lt;0),ｲ.汚泥!D32,IF(H$19&gt;0,"0",0))</f>
        <v>0</v>
      </c>
      <c r="I17" s="398" t="str">
        <f>IF(OR(ｳ.廃油!D32&gt;0,ｳ.廃油!D32&lt;0),ｳ.廃油!D32,IF(I$19&gt;0,"0",0))</f>
        <v>0</v>
      </c>
      <c r="J17" s="398" t="str">
        <f>IF(OR(ｴ.廃酸!$D32&gt;0,ｴ.廃酸!$D32&lt;0),ｴ.廃酸!D32,IF(J$19&gt;0,"0",0))</f>
        <v>0</v>
      </c>
      <c r="K17" s="398" t="str">
        <f>IF(OR(ｵ.廃ｱﾙｶﾘ!$D32&gt;0,ｵ.廃ｱﾙｶﾘ!$D32&lt;0),ｵ.廃ｱﾙｶﾘ!D32,IF(K$19&gt;0,"0",0))</f>
        <v>0</v>
      </c>
      <c r="L17" s="398" t="str">
        <f>IF(OR(ｶ.廃ﾌﾟﾗ類!D32&gt;0,ｶ.廃ﾌﾟﾗ類!D32&lt;0),ｶ.廃ﾌﾟﾗ類!D32,IF(L$19&gt;0,"0",0))</f>
        <v>0</v>
      </c>
      <c r="M17" s="398">
        <f>IF(OR(ｷ.紙くず!D32&gt;0,ｷ.紙くず!D32&lt;0),ｷ.紙くず!D32,IF(M$19&gt;0,"0",0))</f>
        <v>0</v>
      </c>
      <c r="N17" s="398" t="str">
        <f>IF(OR(ｸ.木くず!D32&gt;0,ｸ.木くず!D32&lt;0),ｸ.木くず!D32,IF(N$19&gt;0,"0",0))</f>
        <v>0</v>
      </c>
      <c r="O17" s="398">
        <f>IF(OR(ｹ.繊維くず!D32&gt;0,ｹ.繊維くず!D32&lt;0),ｹ.繊維くず!D32,IF(O$19&gt;0,"0",0))</f>
        <v>0</v>
      </c>
      <c r="P17" s="398">
        <f>IF(OR(ｺ.動植物性残さ!D32&gt;0,ｺ.動植物性残さ!D32&lt;0),ｺ.動植物性残さ!D32,IF(P$19&gt;0,"0",0))</f>
        <v>0</v>
      </c>
      <c r="Q17" s="398">
        <f>IF(OR(ｻ.動物系固形不要物!D32&gt;0,ｻ.動物系固形不要物!D32&lt;0),ｻ.動物系固形不要物!D32,IF(Q$19&gt;0,"0",0))</f>
        <v>0</v>
      </c>
      <c r="R17" s="398">
        <f>IF(OR(ｼ.ｺﾞﾑくず!D32&gt;0,ｼ.ｺﾞﾑくず!D32&lt;0),ｼ.ｺﾞﾑくず!D32,IF(R$19&gt;0,"0",0))</f>
        <v>0</v>
      </c>
      <c r="S17" s="398" t="str">
        <f>IF(OR(ｽ.金属くず!D32&gt;0,ｽ.金属くず!D32&lt;0),ｽ.金属くず!D32,IF(S$19&gt;0,"0",0))</f>
        <v>0</v>
      </c>
      <c r="T17" s="398" t="str">
        <f>IF(OR(ｾ.ｶﾞﾗｽ･ｺﾝｸﾘ･陶磁器くず!D32&gt;0,ｾ.ｶﾞﾗｽ･ｺﾝｸﾘ･陶磁器くず!D32&lt;0),ｾ.ｶﾞﾗｽ･ｺﾝｸﾘ･陶磁器くず!D32,IF(T$19&gt;0,"0",0))</f>
        <v>0</v>
      </c>
      <c r="U17" s="398">
        <f>IF(OR(ｿ.鉱さい!D32&gt;0,ｿ.鉱さい!D32&lt;0),ｿ.鉱さい!D32,IF(U$19&gt;0,"0",0))</f>
        <v>0</v>
      </c>
      <c r="V17" s="398">
        <f>IF(OR(ﾀ.がれき類!D32&gt;0,ﾀ.がれき類!D32&lt;0),ﾀ.がれき類!D32,IF(V$19&gt;0,"0",0))</f>
        <v>0</v>
      </c>
      <c r="W17" s="398">
        <f>IF(OR(ﾁ.動物のふん尿!D32&gt;0,ﾁ.動物のふん尿!D32&lt;0),ﾁ.動物のふん尿!D32,IF(W$19&gt;0,"0",0))</f>
        <v>0</v>
      </c>
      <c r="X17" s="398">
        <f>IF(OR(ﾂ.動物の死体!D32&gt;0,ﾂ.動物の死体!D32&lt;0),ﾂ.動物の死体!D32,IF(X$19&gt;0,"0",0))</f>
        <v>0</v>
      </c>
      <c r="Y17" s="398">
        <f>IF(OR(ﾃ.ばいじん!D32&gt;0,ﾃ.ばいじん!D32&lt;0),ﾃ.ばいじん!D32,IF(Y$19&gt;0,"0",0))</f>
        <v>0</v>
      </c>
      <c r="Z17" s="399" t="str">
        <f>IF(OR(ﾄ.混合廃棄物その他!D32&gt;0,ﾄ.混合廃棄物その他!D32&lt;0),ﾄ.混合廃棄物その他!D32,IF(Z$19&gt;0,"0",0))</f>
        <v>0</v>
      </c>
      <c r="AA17" s="400" t="str">
        <f t="shared" si="0"/>
        <v>0</v>
      </c>
    </row>
    <row r="18" spans="2:27" ht="24" customHeight="1" thickBot="1" x14ac:dyDescent="0.2">
      <c r="B18" s="185"/>
      <c r="C18" s="215" t="s">
        <v>269</v>
      </c>
      <c r="D18" s="777" t="s">
        <v>388</v>
      </c>
      <c r="E18" s="777"/>
      <c r="F18" s="778"/>
      <c r="G18" s="401">
        <f>IF(OR(ｱ.燃え殻!D33&gt;0,ｱ.燃え殻!D33&lt;0),ｱ.燃え殻!D33,IF(G$19&gt;0,"0",0))</f>
        <v>0</v>
      </c>
      <c r="H18" s="401" t="str">
        <f>IF(OR(ｲ.汚泥!D33&gt;0,ｲ.汚泥!D33&lt;0),ｲ.汚泥!D33,IF(H$19&gt;0,"0",0))</f>
        <v>0</v>
      </c>
      <c r="I18" s="401" t="str">
        <f>IF(OR(ｳ.廃油!D33&gt;0,ｳ.廃油!D33&lt;0),ｳ.廃油!D33,IF(I$19&gt;0,"0",0))</f>
        <v>0</v>
      </c>
      <c r="J18" s="401" t="str">
        <f>IF(OR(ｴ.廃酸!$D33&gt;0,ｴ.廃酸!$D33&lt;0),ｴ.廃酸!D33,IF(J$19&gt;0,"0",0))</f>
        <v>0</v>
      </c>
      <c r="K18" s="401" t="str">
        <f>IF(OR(ｵ.廃ｱﾙｶﾘ!$D33&gt;0,ｵ.廃ｱﾙｶﾘ!$D33&lt;0),ｵ.廃ｱﾙｶﾘ!D33,IF(K$19&gt;0,"0",0))</f>
        <v>0</v>
      </c>
      <c r="L18" s="401" t="str">
        <f>IF(OR(ｶ.廃ﾌﾟﾗ類!D33&gt;0,ｶ.廃ﾌﾟﾗ類!D33&lt;0),ｶ.廃ﾌﾟﾗ類!D33,IF(L$19&gt;0,"0",0))</f>
        <v>0</v>
      </c>
      <c r="M18" s="401">
        <f>IF(OR(ｷ.紙くず!D33&gt;0,ｷ.紙くず!D33&lt;0),ｷ.紙くず!D33,IF(M$19&gt;0,"0",0))</f>
        <v>0</v>
      </c>
      <c r="N18" s="401" t="str">
        <f>IF(OR(ｸ.木くず!D33&gt;0,ｸ.木くず!D33&lt;0),ｸ.木くず!D33,IF(N$19&gt;0,"0",0))</f>
        <v>0</v>
      </c>
      <c r="O18" s="401">
        <f>IF(OR(ｹ.繊維くず!D33&gt;0,ｹ.繊維くず!D33&lt;0),ｹ.繊維くず!D33,IF(O$19&gt;0,"0",0))</f>
        <v>0</v>
      </c>
      <c r="P18" s="401">
        <f>IF(OR(ｺ.動植物性残さ!D33&gt;0,ｺ.動植物性残さ!D33&lt;0),ｺ.動植物性残さ!D33,IF(P$19&gt;0,"0",0))</f>
        <v>0</v>
      </c>
      <c r="Q18" s="401">
        <f>IF(OR(ｻ.動物系固形不要物!D33&gt;0,ｻ.動物系固形不要物!D33&lt;0),ｻ.動物系固形不要物!D33,IF(Q$19&gt;0,"0",0))</f>
        <v>0</v>
      </c>
      <c r="R18" s="401">
        <f>IF(OR(ｼ.ｺﾞﾑくず!D33&gt;0,ｼ.ｺﾞﾑくず!D33&lt;0),ｼ.ｺﾞﾑくず!D33,IF(R$19&gt;0,"0",0))</f>
        <v>0</v>
      </c>
      <c r="S18" s="401" t="str">
        <f>IF(OR(ｽ.金属くず!D33&gt;0,ｽ.金属くず!D33&lt;0),ｽ.金属くず!D33,IF(S$19&gt;0,"0",0))</f>
        <v>0</v>
      </c>
      <c r="T18" s="401" t="str">
        <f>IF(OR(ｾ.ｶﾞﾗｽ･ｺﾝｸﾘ･陶磁器くず!D33&gt;0,ｾ.ｶﾞﾗｽ･ｺﾝｸﾘ･陶磁器くず!D33&lt;0),ｾ.ｶﾞﾗｽ･ｺﾝｸﾘ･陶磁器くず!D33,IF(T$19&gt;0,"0",0))</f>
        <v>0</v>
      </c>
      <c r="U18" s="401">
        <f>IF(OR(ｿ.鉱さい!D33&gt;0,ｿ.鉱さい!D33&lt;0),ｿ.鉱さい!D33,IF(U$19&gt;0,"0",0))</f>
        <v>0</v>
      </c>
      <c r="V18" s="401">
        <f>IF(OR(ﾀ.がれき類!D33&gt;0,ﾀ.がれき類!D33&lt;0),ﾀ.がれき類!D33,IF(V$19&gt;0,"0",0))</f>
        <v>0</v>
      </c>
      <c r="W18" s="401">
        <f>IF(OR(ﾁ.動物のふん尿!D33&gt;0,ﾁ.動物のふん尿!D33&lt;0),ﾁ.動物のふん尿!D33,IF(W$19&gt;0,"0",0))</f>
        <v>0</v>
      </c>
      <c r="X18" s="401">
        <f>IF(OR(ﾂ.動物の死体!D33&gt;0,ﾂ.動物の死体!D33&lt;0),ﾂ.動物の死体!D33,IF(X$19&gt;0,"0",0))</f>
        <v>0</v>
      </c>
      <c r="Y18" s="401">
        <f>IF(OR(ﾃ.ばいじん!D33&gt;0,ﾃ.ばいじん!D33&lt;0),ﾃ.ばいじん!D33,IF(Y$19&gt;0,"0",0))</f>
        <v>0</v>
      </c>
      <c r="Z18" s="402" t="str">
        <f>IF(OR(ﾄ.混合廃棄物その他!D33&gt;0,ﾄ.混合廃棄物その他!D33&lt;0),ﾄ.混合廃棄物その他!D33,IF(Z$19&gt;0,"0",0))</f>
        <v>0</v>
      </c>
      <c r="AA18" s="403" t="str">
        <f t="shared" si="0"/>
        <v>0</v>
      </c>
    </row>
    <row r="19" spans="2:27" ht="24" customHeight="1" thickTop="1" x14ac:dyDescent="0.15">
      <c r="B19" s="181"/>
      <c r="C19" s="186" t="s">
        <v>334</v>
      </c>
      <c r="D19" s="767" t="s">
        <v>335</v>
      </c>
      <c r="E19" s="767"/>
      <c r="F19" s="768"/>
      <c r="G19" s="404">
        <f t="shared" ref="G19:Z19" si="1">+G37+G25+G23+G22+G21-G20</f>
        <v>0</v>
      </c>
      <c r="H19" s="404">
        <f t="shared" si="1"/>
        <v>1661.7</v>
      </c>
      <c r="I19" s="404">
        <f t="shared" si="1"/>
        <v>0.9</v>
      </c>
      <c r="J19" s="404">
        <f t="shared" si="1"/>
        <v>3.5</v>
      </c>
      <c r="K19" s="404">
        <f t="shared" si="1"/>
        <v>8.5</v>
      </c>
      <c r="L19" s="404">
        <f t="shared" si="1"/>
        <v>17.3</v>
      </c>
      <c r="M19" s="404">
        <f t="shared" si="1"/>
        <v>0</v>
      </c>
      <c r="N19" s="404">
        <f t="shared" si="1"/>
        <v>8.6</v>
      </c>
      <c r="O19" s="404">
        <f t="shared" si="1"/>
        <v>0</v>
      </c>
      <c r="P19" s="404">
        <f t="shared" si="1"/>
        <v>0</v>
      </c>
      <c r="Q19" s="404">
        <f t="shared" si="1"/>
        <v>0</v>
      </c>
      <c r="R19" s="404">
        <f t="shared" si="1"/>
        <v>0</v>
      </c>
      <c r="S19" s="404">
        <f t="shared" si="1"/>
        <v>5.3</v>
      </c>
      <c r="T19" s="404">
        <f t="shared" si="1"/>
        <v>11.3</v>
      </c>
      <c r="U19" s="404">
        <f t="shared" si="1"/>
        <v>0</v>
      </c>
      <c r="V19" s="404">
        <f t="shared" si="1"/>
        <v>0</v>
      </c>
      <c r="W19" s="404">
        <f t="shared" si="1"/>
        <v>0</v>
      </c>
      <c r="X19" s="404">
        <f t="shared" si="1"/>
        <v>0</v>
      </c>
      <c r="Y19" s="404">
        <f t="shared" si="1"/>
        <v>0</v>
      </c>
      <c r="Z19" s="405">
        <f t="shared" si="1"/>
        <v>13.5</v>
      </c>
      <c r="AA19" s="406">
        <f t="shared" ref="AA19:AA25" si="2">SUM(G19:Z19)</f>
        <v>1730.6</v>
      </c>
    </row>
    <row r="20" spans="2:27" ht="24" customHeight="1" thickBot="1" x14ac:dyDescent="0.2">
      <c r="B20" s="182"/>
      <c r="C20" s="235" t="s">
        <v>233</v>
      </c>
      <c r="D20" s="769" t="s">
        <v>234</v>
      </c>
      <c r="E20" s="769"/>
      <c r="F20" s="770"/>
      <c r="G20" s="407">
        <f>+ｱ.燃え殻!$F$15</f>
        <v>0</v>
      </c>
      <c r="H20" s="407">
        <f>+ｲ.汚泥!$F$15</f>
        <v>0</v>
      </c>
      <c r="I20" s="407">
        <f>+ｳ.廃油!$F$15</f>
        <v>0</v>
      </c>
      <c r="J20" s="407">
        <f>+ｴ.廃酸!$F$15</f>
        <v>0</v>
      </c>
      <c r="K20" s="407">
        <f>+ｵ.廃ｱﾙｶﾘ!$F$15</f>
        <v>0</v>
      </c>
      <c r="L20" s="407">
        <f>+ｶ.廃ﾌﾟﾗ類!$F$15</f>
        <v>0</v>
      </c>
      <c r="M20" s="407">
        <f>+ｷ.紙くず!$F$15</f>
        <v>0</v>
      </c>
      <c r="N20" s="407">
        <f>+ｸ.木くず!$F$15</f>
        <v>0</v>
      </c>
      <c r="O20" s="407">
        <f>+ｹ.繊維くず!$F$15</f>
        <v>0</v>
      </c>
      <c r="P20" s="407">
        <f>+ｺ.動植物性残さ!$F$15</f>
        <v>0</v>
      </c>
      <c r="Q20" s="407">
        <f>+ｻ.動物系固形不要物!$F$15</f>
        <v>0</v>
      </c>
      <c r="R20" s="407">
        <f>+ｼ.ｺﾞﾑくず!$F$15</f>
        <v>0</v>
      </c>
      <c r="S20" s="407">
        <f>+ｽ.金属くず!$F$15</f>
        <v>0</v>
      </c>
      <c r="T20" s="407">
        <f>+ｾ.ｶﾞﾗｽ･ｺﾝｸﾘ･陶磁器くず!$F$15</f>
        <v>0</v>
      </c>
      <c r="U20" s="407">
        <f>+ｿ.鉱さい!$F$15</f>
        <v>0</v>
      </c>
      <c r="V20" s="407">
        <f>+ﾀ.がれき類!$F$15</f>
        <v>0</v>
      </c>
      <c r="W20" s="407">
        <f>+ﾁ.動物のふん尿!$F$15</f>
        <v>0</v>
      </c>
      <c r="X20" s="407">
        <f>+ﾂ.動物の死体!$F$15</f>
        <v>0</v>
      </c>
      <c r="Y20" s="407">
        <f>+ﾃ.ばいじん!$F$15</f>
        <v>0</v>
      </c>
      <c r="Z20" s="408">
        <f>+ﾄ.混合廃棄物その他!$F$15</f>
        <v>0</v>
      </c>
      <c r="AA20" s="409">
        <f t="shared" si="2"/>
        <v>0</v>
      </c>
    </row>
    <row r="21" spans="2:27" ht="24" customHeight="1" x14ac:dyDescent="0.15">
      <c r="B21" s="182"/>
      <c r="C21" s="137"/>
      <c r="D21" s="234" t="s">
        <v>58</v>
      </c>
      <c r="E21" s="771" t="s">
        <v>284</v>
      </c>
      <c r="F21" s="772"/>
      <c r="G21" s="410">
        <f>+ｱ.燃え殻!$P$12</f>
        <v>0</v>
      </c>
      <c r="H21" s="410">
        <f>+ｲ.汚泥!$P$12</f>
        <v>0</v>
      </c>
      <c r="I21" s="410">
        <f>+ｳ.廃油!$P$12</f>
        <v>0</v>
      </c>
      <c r="J21" s="410">
        <f>+ｴ.廃酸!$P$12</f>
        <v>0</v>
      </c>
      <c r="K21" s="410">
        <f>+ｵ.廃ｱﾙｶﾘ!$P$12</f>
        <v>0</v>
      </c>
      <c r="L21" s="410">
        <f>+ｶ.廃ﾌﾟﾗ類!$P$12</f>
        <v>0</v>
      </c>
      <c r="M21" s="410">
        <f>+ｷ.紙くず!$P$12</f>
        <v>0</v>
      </c>
      <c r="N21" s="410">
        <f>+ｸ.木くず!$P$12</f>
        <v>0</v>
      </c>
      <c r="O21" s="410">
        <f>+ｹ.繊維くず!$P$12</f>
        <v>0</v>
      </c>
      <c r="P21" s="410">
        <f>+ｺ.動植物性残さ!$P$12</f>
        <v>0</v>
      </c>
      <c r="Q21" s="410">
        <f>+ｻ.動物系固形不要物!$P$12</f>
        <v>0</v>
      </c>
      <c r="R21" s="410">
        <f>+ｼ.ｺﾞﾑくず!$P$12</f>
        <v>0</v>
      </c>
      <c r="S21" s="410">
        <f>+ｽ.金属くず!$P$12</f>
        <v>0</v>
      </c>
      <c r="T21" s="410">
        <f>+ｾ.ｶﾞﾗｽ･ｺﾝｸﾘ･陶磁器くず!$P$12</f>
        <v>0</v>
      </c>
      <c r="U21" s="410">
        <f>+ｿ.鉱さい!$P$12</f>
        <v>0</v>
      </c>
      <c r="V21" s="410">
        <f>+ﾀ.がれき類!$P$12</f>
        <v>0</v>
      </c>
      <c r="W21" s="410">
        <f>+ﾁ.動物のふん尿!$P$12</f>
        <v>0</v>
      </c>
      <c r="X21" s="410">
        <f>+ﾂ.動物の死体!$P$12</f>
        <v>0</v>
      </c>
      <c r="Y21" s="410">
        <f>+ﾃ.ばいじん!$P$12</f>
        <v>0</v>
      </c>
      <c r="Z21" s="411">
        <f>+ﾄ.混合廃棄物その他!$P$12</f>
        <v>0</v>
      </c>
      <c r="AA21" s="412">
        <f t="shared" si="2"/>
        <v>0</v>
      </c>
    </row>
    <row r="22" spans="2:27" ht="24" customHeight="1" x14ac:dyDescent="0.15">
      <c r="B22" s="182"/>
      <c r="C22" s="137"/>
      <c r="D22" s="136" t="s">
        <v>59</v>
      </c>
      <c r="E22" s="763" t="s">
        <v>285</v>
      </c>
      <c r="F22" s="764"/>
      <c r="G22" s="413">
        <f>+ｱ.燃え殻!$P$15</f>
        <v>0</v>
      </c>
      <c r="H22" s="413">
        <f>+ｲ.汚泥!$P$15</f>
        <v>0</v>
      </c>
      <c r="I22" s="413">
        <f>+ｳ.廃油!$P$15</f>
        <v>0</v>
      </c>
      <c r="J22" s="413">
        <f>+ｴ.廃酸!$P$15</f>
        <v>0</v>
      </c>
      <c r="K22" s="413">
        <f>+ｵ.廃ｱﾙｶﾘ!$P$15</f>
        <v>0</v>
      </c>
      <c r="L22" s="413">
        <f>+ｶ.廃ﾌﾟﾗ類!$P$15</f>
        <v>0</v>
      </c>
      <c r="M22" s="413">
        <f>+ｷ.紙くず!$P$15</f>
        <v>0</v>
      </c>
      <c r="N22" s="413">
        <f>+ｸ.木くず!$P$15</f>
        <v>0</v>
      </c>
      <c r="O22" s="413">
        <f>+ｹ.繊維くず!$P$15</f>
        <v>0</v>
      </c>
      <c r="P22" s="413">
        <f>+ｺ.動植物性残さ!$P$15</f>
        <v>0</v>
      </c>
      <c r="Q22" s="413">
        <f>+ｻ.動物系固形不要物!$P$15</f>
        <v>0</v>
      </c>
      <c r="R22" s="413">
        <f>+ｼ.ｺﾞﾑくず!$P$15</f>
        <v>0</v>
      </c>
      <c r="S22" s="413">
        <f>+ｽ.金属くず!$P$15</f>
        <v>0</v>
      </c>
      <c r="T22" s="413">
        <f>+ｾ.ｶﾞﾗｽ･ｺﾝｸﾘ･陶磁器くず!$P$15</f>
        <v>0</v>
      </c>
      <c r="U22" s="413">
        <f>+ｿ.鉱さい!$P$15</f>
        <v>0</v>
      </c>
      <c r="V22" s="413">
        <f>+ﾀ.がれき類!$P$15</f>
        <v>0</v>
      </c>
      <c r="W22" s="413">
        <f>+ﾁ.動物のふん尿!$P$15</f>
        <v>0</v>
      </c>
      <c r="X22" s="413">
        <f>+ﾂ.動物の死体!$P$15</f>
        <v>0</v>
      </c>
      <c r="Y22" s="413">
        <f>+ﾃ.ばいじん!$P$15</f>
        <v>0</v>
      </c>
      <c r="Z22" s="414">
        <f>+ﾄ.混合廃棄物その他!$P$15</f>
        <v>0</v>
      </c>
      <c r="AA22" s="415">
        <f t="shared" si="2"/>
        <v>0</v>
      </c>
    </row>
    <row r="23" spans="2:27" ht="24" customHeight="1" x14ac:dyDescent="0.15">
      <c r="B23" s="182"/>
      <c r="C23" s="137"/>
      <c r="D23" s="467" t="s">
        <v>60</v>
      </c>
      <c r="E23" s="773" t="s">
        <v>286</v>
      </c>
      <c r="F23" s="774"/>
      <c r="G23" s="416">
        <f>+ｱ.燃え殻!$P$18</f>
        <v>0</v>
      </c>
      <c r="H23" s="416">
        <f>+ｲ.汚泥!$P$18</f>
        <v>1661.7</v>
      </c>
      <c r="I23" s="416">
        <f>+ｳ.廃油!$P$18</f>
        <v>0</v>
      </c>
      <c r="J23" s="416">
        <f>+ｴ.廃酸!$P$18</f>
        <v>0</v>
      </c>
      <c r="K23" s="416">
        <f>+ｵ.廃ｱﾙｶﾘ!$P$18</f>
        <v>0</v>
      </c>
      <c r="L23" s="416">
        <f>+ｶ.廃ﾌﾟﾗ類!$P$18</f>
        <v>0</v>
      </c>
      <c r="M23" s="416">
        <f>+ｷ.紙くず!$P$18</f>
        <v>0</v>
      </c>
      <c r="N23" s="416">
        <f>+ｸ.木くず!$P$18</f>
        <v>0</v>
      </c>
      <c r="O23" s="416">
        <f>+ｹ.繊維くず!$P$18</f>
        <v>0</v>
      </c>
      <c r="P23" s="416">
        <f>+ｺ.動植物性残さ!$P$18</f>
        <v>0</v>
      </c>
      <c r="Q23" s="416">
        <f>+ｻ.動物系固形不要物!$P$18</f>
        <v>0</v>
      </c>
      <c r="R23" s="416">
        <f>+ｼ.ｺﾞﾑくず!$P$18</f>
        <v>0</v>
      </c>
      <c r="S23" s="416">
        <f>+ｽ.金属くず!$P$18</f>
        <v>0</v>
      </c>
      <c r="T23" s="416">
        <f>+ｾ.ｶﾞﾗｽ･ｺﾝｸﾘ･陶磁器くず!$P$18</f>
        <v>0</v>
      </c>
      <c r="U23" s="416">
        <f>+ｿ.鉱さい!$P$18</f>
        <v>0</v>
      </c>
      <c r="V23" s="416">
        <f>+ﾀ.がれき類!$P$18</f>
        <v>0</v>
      </c>
      <c r="W23" s="416">
        <f>+ﾁ.動物のふん尿!$P$18</f>
        <v>0</v>
      </c>
      <c r="X23" s="416">
        <f>+ﾂ.動物の死体!$P$18</f>
        <v>0</v>
      </c>
      <c r="Y23" s="416">
        <f>+ﾃ.ばいじん!$P$18</f>
        <v>0</v>
      </c>
      <c r="Z23" s="417">
        <f>+ﾄ.混合廃棄物その他!$P$18</f>
        <v>0</v>
      </c>
      <c r="AA23" s="418">
        <f t="shared" si="2"/>
        <v>1661.7</v>
      </c>
    </row>
    <row r="24" spans="2:27" ht="24" customHeight="1" x14ac:dyDescent="0.15">
      <c r="B24" s="182"/>
      <c r="C24" s="137"/>
      <c r="D24" s="216"/>
      <c r="E24" s="217" t="s">
        <v>61</v>
      </c>
      <c r="F24" s="218" t="s">
        <v>287</v>
      </c>
      <c r="G24" s="419">
        <f>+ｱ.燃え殻!$P$21</f>
        <v>0</v>
      </c>
      <c r="H24" s="419">
        <f>+ｲ.汚泥!$P$21</f>
        <v>0</v>
      </c>
      <c r="I24" s="419">
        <f>+ｳ.廃油!$P$21</f>
        <v>0</v>
      </c>
      <c r="J24" s="419">
        <f>+ｴ.廃酸!$P$21</f>
        <v>0</v>
      </c>
      <c r="K24" s="419">
        <f>+ｵ.廃ｱﾙｶﾘ!$P$21</f>
        <v>0</v>
      </c>
      <c r="L24" s="419">
        <f>+ｶ.廃ﾌﾟﾗ類!$P$21</f>
        <v>0</v>
      </c>
      <c r="M24" s="419">
        <f>+ｷ.紙くず!$P$21</f>
        <v>0</v>
      </c>
      <c r="N24" s="419">
        <f>+ｸ.木くず!$P$21</f>
        <v>0</v>
      </c>
      <c r="O24" s="419">
        <f>+ｹ.繊維くず!$P$21</f>
        <v>0</v>
      </c>
      <c r="P24" s="419">
        <f>+ｺ.動植物性残さ!$P$21</f>
        <v>0</v>
      </c>
      <c r="Q24" s="419">
        <f>+ｻ.動物系固形不要物!$P$21</f>
        <v>0</v>
      </c>
      <c r="R24" s="419">
        <f>+ｼ.ｺﾞﾑくず!$P$21</f>
        <v>0</v>
      </c>
      <c r="S24" s="419">
        <f>+ｽ.金属くず!$P$21</f>
        <v>0</v>
      </c>
      <c r="T24" s="419">
        <f>+ｾ.ｶﾞﾗｽ･ｺﾝｸﾘ･陶磁器くず!$P$21</f>
        <v>0</v>
      </c>
      <c r="U24" s="419">
        <f>+ｿ.鉱さい!$P$21</f>
        <v>0</v>
      </c>
      <c r="V24" s="419">
        <f>+ﾀ.がれき類!$P$21</f>
        <v>0</v>
      </c>
      <c r="W24" s="419">
        <f>+ﾁ.動物のふん尿!$P$21</f>
        <v>0</v>
      </c>
      <c r="X24" s="419">
        <f>+ﾂ.動物の死体!$P$21</f>
        <v>0</v>
      </c>
      <c r="Y24" s="419">
        <f>+ﾃ.ばいじん!$P$21</f>
        <v>0</v>
      </c>
      <c r="Z24" s="420">
        <f>+ﾄ.混合廃棄物その他!$P$21</f>
        <v>0</v>
      </c>
      <c r="AA24" s="421">
        <f t="shared" si="2"/>
        <v>0</v>
      </c>
    </row>
    <row r="25" spans="2:27" ht="24" customHeight="1" x14ac:dyDescent="0.15">
      <c r="B25" s="182"/>
      <c r="C25" s="137"/>
      <c r="D25" s="187" t="s">
        <v>88</v>
      </c>
      <c r="E25" s="775" t="s">
        <v>271</v>
      </c>
      <c r="F25" s="776"/>
      <c r="G25" s="422">
        <f>+ｱ.燃え殻!$P$24</f>
        <v>0</v>
      </c>
      <c r="H25" s="422">
        <f>+ｲ.汚泥!$P$24</f>
        <v>0</v>
      </c>
      <c r="I25" s="422">
        <f>+ｳ.廃油!$P$24</f>
        <v>0</v>
      </c>
      <c r="J25" s="422">
        <f>+ｴ.廃酸!$P$24</f>
        <v>0</v>
      </c>
      <c r="K25" s="422">
        <f>+ｵ.廃ｱﾙｶﾘ!$P$24</f>
        <v>0</v>
      </c>
      <c r="L25" s="422">
        <f>+ｶ.廃ﾌﾟﾗ類!$P$24</f>
        <v>0</v>
      </c>
      <c r="M25" s="422">
        <f>+ｷ.紙くず!$P$24</f>
        <v>0</v>
      </c>
      <c r="N25" s="422">
        <f>+ｸ.木くず!$P$24</f>
        <v>0</v>
      </c>
      <c r="O25" s="422">
        <f>+ｹ.繊維くず!$P$24</f>
        <v>0</v>
      </c>
      <c r="P25" s="422">
        <f>+ｺ.動植物性残さ!$P$24</f>
        <v>0</v>
      </c>
      <c r="Q25" s="422">
        <f>+ｻ.動物系固形不要物!$P$24</f>
        <v>0</v>
      </c>
      <c r="R25" s="422">
        <f>+ｼ.ｺﾞﾑくず!$P$24</f>
        <v>0</v>
      </c>
      <c r="S25" s="422">
        <f>+ｽ.金属くず!$P$24</f>
        <v>0</v>
      </c>
      <c r="T25" s="422">
        <f>+ｾ.ｶﾞﾗｽ･ｺﾝｸﾘ･陶磁器くず!$P$24</f>
        <v>0</v>
      </c>
      <c r="U25" s="422">
        <f>+ｿ.鉱さい!$P$24</f>
        <v>0</v>
      </c>
      <c r="V25" s="422">
        <f>+ﾀ.がれき類!$P$24</f>
        <v>0</v>
      </c>
      <c r="W25" s="422">
        <f>+ﾁ.動物のふん尿!$P$24</f>
        <v>0</v>
      </c>
      <c r="X25" s="422">
        <f>+ﾂ.動物の死体!$P$24</f>
        <v>0</v>
      </c>
      <c r="Y25" s="422">
        <f>+ﾃ.ばいじん!$P$24</f>
        <v>0</v>
      </c>
      <c r="Z25" s="423">
        <f>+ﾄ.混合廃棄物その他!$P$24</f>
        <v>0</v>
      </c>
      <c r="AA25" s="424">
        <f t="shared" si="2"/>
        <v>0</v>
      </c>
    </row>
    <row r="26" spans="2:27" ht="24" customHeight="1" x14ac:dyDescent="0.15">
      <c r="B26" s="182"/>
      <c r="C26" s="765" t="s">
        <v>174</v>
      </c>
      <c r="D26" s="469" t="s">
        <v>21</v>
      </c>
      <c r="E26" s="761" t="s">
        <v>288</v>
      </c>
      <c r="F26" s="762"/>
      <c r="G26" s="425">
        <f>+G28+G29+G30+G31</f>
        <v>0</v>
      </c>
      <c r="H26" s="425">
        <f t="shared" ref="H26:Z26" si="3">+H28+H29+H30+H31</f>
        <v>764.4</v>
      </c>
      <c r="I26" s="425">
        <f t="shared" si="3"/>
        <v>0</v>
      </c>
      <c r="J26" s="425">
        <f t="shared" si="3"/>
        <v>0</v>
      </c>
      <c r="K26" s="425">
        <f t="shared" si="3"/>
        <v>0</v>
      </c>
      <c r="L26" s="425">
        <f t="shared" si="3"/>
        <v>0</v>
      </c>
      <c r="M26" s="425">
        <f t="shared" si="3"/>
        <v>0</v>
      </c>
      <c r="N26" s="425">
        <f t="shared" si="3"/>
        <v>0</v>
      </c>
      <c r="O26" s="425">
        <f t="shared" si="3"/>
        <v>0</v>
      </c>
      <c r="P26" s="425">
        <f t="shared" si="3"/>
        <v>0</v>
      </c>
      <c r="Q26" s="425">
        <f t="shared" si="3"/>
        <v>0</v>
      </c>
      <c r="R26" s="425">
        <f t="shared" si="3"/>
        <v>0</v>
      </c>
      <c r="S26" s="425">
        <f t="shared" si="3"/>
        <v>0</v>
      </c>
      <c r="T26" s="425">
        <f t="shared" si="3"/>
        <v>0</v>
      </c>
      <c r="U26" s="425">
        <f t="shared" si="3"/>
        <v>0</v>
      </c>
      <c r="V26" s="425">
        <f t="shared" si="3"/>
        <v>0</v>
      </c>
      <c r="W26" s="425">
        <f t="shared" si="3"/>
        <v>0</v>
      </c>
      <c r="X26" s="425">
        <f t="shared" si="3"/>
        <v>0</v>
      </c>
      <c r="Y26" s="425">
        <f t="shared" si="3"/>
        <v>0</v>
      </c>
      <c r="Z26" s="426">
        <f t="shared" si="3"/>
        <v>0</v>
      </c>
      <c r="AA26" s="427">
        <f t="shared" ref="AA26:AA47" si="4">SUM(G26:Z26)</f>
        <v>764.4</v>
      </c>
    </row>
    <row r="27" spans="2:27" ht="24" customHeight="1" x14ac:dyDescent="0.15">
      <c r="B27" s="182"/>
      <c r="C27" s="765"/>
      <c r="D27" s="187" t="s">
        <v>25</v>
      </c>
      <c r="E27" s="761" t="s">
        <v>289</v>
      </c>
      <c r="F27" s="762"/>
      <c r="G27" s="425">
        <f t="shared" ref="G27:Z27" si="5">+G23-G26</f>
        <v>0</v>
      </c>
      <c r="H27" s="425">
        <f t="shared" si="5"/>
        <v>897.30000000000007</v>
      </c>
      <c r="I27" s="425">
        <f t="shared" si="5"/>
        <v>0</v>
      </c>
      <c r="J27" s="425">
        <f t="shared" si="5"/>
        <v>0</v>
      </c>
      <c r="K27" s="425">
        <f t="shared" si="5"/>
        <v>0</v>
      </c>
      <c r="L27" s="425">
        <f t="shared" si="5"/>
        <v>0</v>
      </c>
      <c r="M27" s="425">
        <f t="shared" si="5"/>
        <v>0</v>
      </c>
      <c r="N27" s="425">
        <f t="shared" si="5"/>
        <v>0</v>
      </c>
      <c r="O27" s="425">
        <f t="shared" si="5"/>
        <v>0</v>
      </c>
      <c r="P27" s="425">
        <f t="shared" si="5"/>
        <v>0</v>
      </c>
      <c r="Q27" s="425">
        <f t="shared" si="5"/>
        <v>0</v>
      </c>
      <c r="R27" s="425">
        <f t="shared" si="5"/>
        <v>0</v>
      </c>
      <c r="S27" s="425">
        <f t="shared" si="5"/>
        <v>0</v>
      </c>
      <c r="T27" s="425">
        <f t="shared" si="5"/>
        <v>0</v>
      </c>
      <c r="U27" s="425">
        <f t="shared" si="5"/>
        <v>0</v>
      </c>
      <c r="V27" s="425">
        <f t="shared" si="5"/>
        <v>0</v>
      </c>
      <c r="W27" s="425">
        <f t="shared" si="5"/>
        <v>0</v>
      </c>
      <c r="X27" s="425">
        <f t="shared" si="5"/>
        <v>0</v>
      </c>
      <c r="Y27" s="425">
        <f t="shared" si="5"/>
        <v>0</v>
      </c>
      <c r="Z27" s="426">
        <f t="shared" si="5"/>
        <v>0</v>
      </c>
      <c r="AA27" s="427">
        <f t="shared" si="4"/>
        <v>897.30000000000007</v>
      </c>
    </row>
    <row r="28" spans="2:27" ht="25.5" customHeight="1" x14ac:dyDescent="0.15">
      <c r="B28" s="182"/>
      <c r="C28" s="766"/>
      <c r="D28" s="754" t="s">
        <v>267</v>
      </c>
      <c r="E28" s="463" t="s">
        <v>29</v>
      </c>
      <c r="F28" s="318" t="s">
        <v>338</v>
      </c>
      <c r="G28" s="413">
        <f>+ｱ.燃え殻!$AH$9</f>
        <v>0</v>
      </c>
      <c r="H28" s="413">
        <f>+ｲ.汚泥!$AH$9</f>
        <v>145.4</v>
      </c>
      <c r="I28" s="413">
        <f>+ｳ.廃油!$AH$9</f>
        <v>0</v>
      </c>
      <c r="J28" s="413">
        <f>+ｴ.廃酸!$AH$9</f>
        <v>0</v>
      </c>
      <c r="K28" s="413">
        <f>+ｵ.廃ｱﾙｶﾘ!$AH$9</f>
        <v>0</v>
      </c>
      <c r="L28" s="413">
        <f>+ｶ.廃ﾌﾟﾗ類!$AH$9</f>
        <v>0</v>
      </c>
      <c r="M28" s="413">
        <f>+ｷ.紙くず!$AH$9</f>
        <v>0</v>
      </c>
      <c r="N28" s="413">
        <f>+ｸ.木くず!$AH$9</f>
        <v>0</v>
      </c>
      <c r="O28" s="413">
        <f>+ｹ.繊維くず!$AH$9</f>
        <v>0</v>
      </c>
      <c r="P28" s="413">
        <f>+ｺ.動植物性残さ!$AH$9</f>
        <v>0</v>
      </c>
      <c r="Q28" s="413">
        <f>+ｻ.動物系固形不要物!$AH$9</f>
        <v>0</v>
      </c>
      <c r="R28" s="413">
        <f>+ｼ.ｺﾞﾑくず!$AH$9</f>
        <v>0</v>
      </c>
      <c r="S28" s="413">
        <f>+ｽ.金属くず!$AH$9</f>
        <v>0</v>
      </c>
      <c r="T28" s="413">
        <f>+ｾ.ｶﾞﾗｽ･ｺﾝｸﾘ･陶磁器くず!$AH$9</f>
        <v>0</v>
      </c>
      <c r="U28" s="413">
        <f>+ｿ.鉱さい!$AH$9</f>
        <v>0</v>
      </c>
      <c r="V28" s="413">
        <f>+ﾀ.がれき類!$AH$9</f>
        <v>0</v>
      </c>
      <c r="W28" s="413">
        <f>+ﾁ.動物のふん尿!$AH$9</f>
        <v>0</v>
      </c>
      <c r="X28" s="413">
        <f>+ﾂ.動物の死体!$AH$9</f>
        <v>0</v>
      </c>
      <c r="Y28" s="413">
        <f>+ﾃ.ばいじん!$AH$9</f>
        <v>0</v>
      </c>
      <c r="Z28" s="414">
        <f>+ﾄ.混合廃棄物その他!$AH$9</f>
        <v>0</v>
      </c>
      <c r="AA28" s="415">
        <f>SUM(G28:Z28)</f>
        <v>145.4</v>
      </c>
    </row>
    <row r="29" spans="2:27" ht="25.5" customHeight="1" x14ac:dyDescent="0.15">
      <c r="B29" s="182"/>
      <c r="C29" s="766"/>
      <c r="D29" s="755"/>
      <c r="E29" s="187" t="s">
        <v>36</v>
      </c>
      <c r="F29" s="230" t="s">
        <v>290</v>
      </c>
      <c r="G29" s="413">
        <f>+ｱ.燃え殻!$AH$12</f>
        <v>0</v>
      </c>
      <c r="H29" s="413">
        <f>+ｲ.汚泥!$AH$12</f>
        <v>0</v>
      </c>
      <c r="I29" s="413">
        <f>+ｳ.廃油!$AH$12</f>
        <v>0</v>
      </c>
      <c r="J29" s="413">
        <f>+ｴ.廃酸!$AH$12</f>
        <v>0</v>
      </c>
      <c r="K29" s="413">
        <f>+ｵ.廃ｱﾙｶﾘ!$AH$12</f>
        <v>0</v>
      </c>
      <c r="L29" s="413">
        <f>+ｶ.廃ﾌﾟﾗ類!$AH$12</f>
        <v>0</v>
      </c>
      <c r="M29" s="413">
        <f>+ｷ.紙くず!$AH$12</f>
        <v>0</v>
      </c>
      <c r="N29" s="413">
        <f>+ｸ.木くず!$AH$12</f>
        <v>0</v>
      </c>
      <c r="O29" s="413">
        <f>+ｹ.繊維くず!$AH$12</f>
        <v>0</v>
      </c>
      <c r="P29" s="413">
        <f>+ｺ.動植物性残さ!$AH$12</f>
        <v>0</v>
      </c>
      <c r="Q29" s="413">
        <f>+ｻ.動物系固形不要物!$AH$12</f>
        <v>0</v>
      </c>
      <c r="R29" s="413">
        <f>+ｼ.ｺﾞﾑくず!$AH$12</f>
        <v>0</v>
      </c>
      <c r="S29" s="413">
        <f>+ｽ.金属くず!$AH$12</f>
        <v>0</v>
      </c>
      <c r="T29" s="413">
        <f>+ｾ.ｶﾞﾗｽ･ｺﾝｸﾘ･陶磁器くず!$AH$12</f>
        <v>0</v>
      </c>
      <c r="U29" s="413">
        <f>+ｿ.鉱さい!$AH$12</f>
        <v>0</v>
      </c>
      <c r="V29" s="413">
        <f>+ﾀ.がれき類!$AH$12</f>
        <v>0</v>
      </c>
      <c r="W29" s="413">
        <f>+ﾁ.動物のふん尿!$AH$12</f>
        <v>0</v>
      </c>
      <c r="X29" s="413">
        <f>+ﾂ.動物の死体!$AH$12</f>
        <v>0</v>
      </c>
      <c r="Y29" s="413">
        <f>+ﾃ.ばいじん!$AH$12</f>
        <v>0</v>
      </c>
      <c r="Z29" s="414">
        <f>+ﾄ.混合廃棄物その他!$AH$12</f>
        <v>0</v>
      </c>
      <c r="AA29" s="415">
        <f>SUM(G29:Z29)</f>
        <v>0</v>
      </c>
    </row>
    <row r="30" spans="2:27" ht="24.4" customHeight="1" x14ac:dyDescent="0.15">
      <c r="B30" s="184" t="s">
        <v>352</v>
      </c>
      <c r="C30" s="766"/>
      <c r="D30" s="756"/>
      <c r="E30" s="187" t="s">
        <v>266</v>
      </c>
      <c r="F30" s="464" t="s">
        <v>291</v>
      </c>
      <c r="G30" s="428">
        <f>+ｱ.燃え殻!$AH$15</f>
        <v>0</v>
      </c>
      <c r="H30" s="428">
        <f>+ｲ.汚泥!$AH$15</f>
        <v>0</v>
      </c>
      <c r="I30" s="428">
        <f>+ｳ.廃油!$AH$15</f>
        <v>0</v>
      </c>
      <c r="J30" s="428">
        <f>+ｴ.廃酸!$AH$15</f>
        <v>0</v>
      </c>
      <c r="K30" s="428">
        <f>+ｵ.廃ｱﾙｶﾘ!$AH$15</f>
        <v>0</v>
      </c>
      <c r="L30" s="428">
        <f>+ｶ.廃ﾌﾟﾗ類!$AH$15</f>
        <v>0</v>
      </c>
      <c r="M30" s="428">
        <f>+ｷ.紙くず!$AH$15</f>
        <v>0</v>
      </c>
      <c r="N30" s="428">
        <f>+ｸ.木くず!$AH$15</f>
        <v>0</v>
      </c>
      <c r="O30" s="428">
        <f>+ｹ.繊維くず!$AH$15</f>
        <v>0</v>
      </c>
      <c r="P30" s="428">
        <f>+ｺ.動植物性残さ!$AH$15</f>
        <v>0</v>
      </c>
      <c r="Q30" s="428">
        <f>+ｻ.動物系固形不要物!$AH$15</f>
        <v>0</v>
      </c>
      <c r="R30" s="428">
        <f>+ｼ.ｺﾞﾑくず!$AH$15</f>
        <v>0</v>
      </c>
      <c r="S30" s="428">
        <f>+ｽ.金属くず!$AH$15</f>
        <v>0</v>
      </c>
      <c r="T30" s="428">
        <f>+ｾ.ｶﾞﾗｽ･ｺﾝｸﾘ･陶磁器くず!$AH$15</f>
        <v>0</v>
      </c>
      <c r="U30" s="428">
        <f>+ｿ.鉱さい!$AH$15</f>
        <v>0</v>
      </c>
      <c r="V30" s="428">
        <f>+ﾀ.がれき類!$AH$15</f>
        <v>0</v>
      </c>
      <c r="W30" s="428">
        <f>+ﾁ.動物のふん尿!$AH$15</f>
        <v>0</v>
      </c>
      <c r="X30" s="428">
        <f>+ﾂ.動物の死体!$AH$15</f>
        <v>0</v>
      </c>
      <c r="Y30" s="428">
        <f>+ﾃ.ばいじん!$AH$15</f>
        <v>0</v>
      </c>
      <c r="Z30" s="429">
        <f>+ﾄ.混合廃棄物その他!$AH$15</f>
        <v>0</v>
      </c>
      <c r="AA30" s="430">
        <f>SUM(G30:Z30)</f>
        <v>0</v>
      </c>
    </row>
    <row r="31" spans="2:27" ht="24" customHeight="1" x14ac:dyDescent="0.15">
      <c r="B31" s="184" t="s">
        <v>353</v>
      </c>
      <c r="C31" s="766"/>
      <c r="D31" s="136" t="s">
        <v>178</v>
      </c>
      <c r="E31" s="761" t="s">
        <v>293</v>
      </c>
      <c r="F31" s="762"/>
      <c r="G31" s="425">
        <f t="shared" ref="G31:Z31" si="6">+G32+G36</f>
        <v>0</v>
      </c>
      <c r="H31" s="425">
        <f t="shared" si="6"/>
        <v>619</v>
      </c>
      <c r="I31" s="425">
        <f t="shared" si="6"/>
        <v>0</v>
      </c>
      <c r="J31" s="425">
        <f t="shared" si="6"/>
        <v>0</v>
      </c>
      <c r="K31" s="425">
        <f t="shared" si="6"/>
        <v>0</v>
      </c>
      <c r="L31" s="425">
        <f t="shared" si="6"/>
        <v>0</v>
      </c>
      <c r="M31" s="425">
        <f t="shared" si="6"/>
        <v>0</v>
      </c>
      <c r="N31" s="425">
        <f t="shared" si="6"/>
        <v>0</v>
      </c>
      <c r="O31" s="425">
        <f t="shared" si="6"/>
        <v>0</v>
      </c>
      <c r="P31" s="425">
        <f t="shared" si="6"/>
        <v>0</v>
      </c>
      <c r="Q31" s="425">
        <f t="shared" si="6"/>
        <v>0</v>
      </c>
      <c r="R31" s="425">
        <f t="shared" si="6"/>
        <v>0</v>
      </c>
      <c r="S31" s="425">
        <f t="shared" si="6"/>
        <v>0</v>
      </c>
      <c r="T31" s="425">
        <f t="shared" si="6"/>
        <v>0</v>
      </c>
      <c r="U31" s="425">
        <f t="shared" si="6"/>
        <v>0</v>
      </c>
      <c r="V31" s="425">
        <f t="shared" si="6"/>
        <v>0</v>
      </c>
      <c r="W31" s="425">
        <f t="shared" si="6"/>
        <v>0</v>
      </c>
      <c r="X31" s="425">
        <f t="shared" si="6"/>
        <v>0</v>
      </c>
      <c r="Y31" s="425">
        <f t="shared" si="6"/>
        <v>0</v>
      </c>
      <c r="Z31" s="426">
        <f t="shared" si="6"/>
        <v>0</v>
      </c>
      <c r="AA31" s="427">
        <f t="shared" si="4"/>
        <v>619</v>
      </c>
    </row>
    <row r="32" spans="2:27" ht="24" customHeight="1" x14ac:dyDescent="0.15">
      <c r="B32" s="184">
        <v>5</v>
      </c>
      <c r="C32" s="137"/>
      <c r="D32" s="228"/>
      <c r="E32" s="223" t="s">
        <v>265</v>
      </c>
      <c r="F32" s="468"/>
      <c r="G32" s="431">
        <f t="shared" ref="G32:Z32" si="7">SUM(G33:G35)</f>
        <v>0</v>
      </c>
      <c r="H32" s="431">
        <f t="shared" si="7"/>
        <v>619</v>
      </c>
      <c r="I32" s="431">
        <f t="shared" si="7"/>
        <v>0</v>
      </c>
      <c r="J32" s="431">
        <f t="shared" si="7"/>
        <v>0</v>
      </c>
      <c r="K32" s="431">
        <f t="shared" si="7"/>
        <v>0</v>
      </c>
      <c r="L32" s="431">
        <f t="shared" si="7"/>
        <v>0</v>
      </c>
      <c r="M32" s="431">
        <f t="shared" si="7"/>
        <v>0</v>
      </c>
      <c r="N32" s="431">
        <f t="shared" si="7"/>
        <v>0</v>
      </c>
      <c r="O32" s="431">
        <f t="shared" si="7"/>
        <v>0</v>
      </c>
      <c r="P32" s="431">
        <f t="shared" si="7"/>
        <v>0</v>
      </c>
      <c r="Q32" s="431">
        <f t="shared" si="7"/>
        <v>0</v>
      </c>
      <c r="R32" s="431">
        <f t="shared" si="7"/>
        <v>0</v>
      </c>
      <c r="S32" s="431">
        <f t="shared" si="7"/>
        <v>0</v>
      </c>
      <c r="T32" s="431">
        <f t="shared" si="7"/>
        <v>0</v>
      </c>
      <c r="U32" s="431">
        <f t="shared" si="7"/>
        <v>0</v>
      </c>
      <c r="V32" s="431">
        <f t="shared" si="7"/>
        <v>0</v>
      </c>
      <c r="W32" s="431">
        <f t="shared" si="7"/>
        <v>0</v>
      </c>
      <c r="X32" s="431">
        <f t="shared" si="7"/>
        <v>0</v>
      </c>
      <c r="Y32" s="431">
        <f t="shared" si="7"/>
        <v>0</v>
      </c>
      <c r="Z32" s="432">
        <f t="shared" si="7"/>
        <v>0</v>
      </c>
      <c r="AA32" s="433">
        <f t="shared" si="4"/>
        <v>619</v>
      </c>
    </row>
    <row r="33" spans="2:27" ht="24" customHeight="1" x14ac:dyDescent="0.15">
      <c r="B33" s="184" t="s">
        <v>228</v>
      </c>
      <c r="C33" s="137"/>
      <c r="D33" s="226"/>
      <c r="E33" s="221"/>
      <c r="F33" s="219" t="s">
        <v>235</v>
      </c>
      <c r="G33" s="434">
        <f>+ｱ.燃え殻!$AU$16</f>
        <v>0</v>
      </c>
      <c r="H33" s="434">
        <f>+ｲ.汚泥!$AU$16</f>
        <v>619</v>
      </c>
      <c r="I33" s="434">
        <f>+ｳ.廃油!$AU$16</f>
        <v>0</v>
      </c>
      <c r="J33" s="434">
        <f>+ｴ.廃酸!$AU$16</f>
        <v>0</v>
      </c>
      <c r="K33" s="434">
        <f>+ｵ.廃ｱﾙｶﾘ!$AU$16</f>
        <v>0</v>
      </c>
      <c r="L33" s="434">
        <f>+ｶ.廃ﾌﾟﾗ類!$AU$16</f>
        <v>0</v>
      </c>
      <c r="M33" s="434">
        <f>+ｷ.紙くず!$AU$16</f>
        <v>0</v>
      </c>
      <c r="N33" s="434">
        <f>+ｸ.木くず!$AU$16</f>
        <v>0</v>
      </c>
      <c r="O33" s="434">
        <f>+ｹ.繊維くず!$AU$16</f>
        <v>0</v>
      </c>
      <c r="P33" s="434">
        <f>+ｺ.動植物性残さ!$AU$16</f>
        <v>0</v>
      </c>
      <c r="Q33" s="434">
        <f>+ｻ.動物系固形不要物!$AU$16</f>
        <v>0</v>
      </c>
      <c r="R33" s="434">
        <f>+ｼ.ｺﾞﾑくず!$AU$16</f>
        <v>0</v>
      </c>
      <c r="S33" s="434">
        <f>+ｽ.金属くず!$AU$16</f>
        <v>0</v>
      </c>
      <c r="T33" s="434">
        <f>+ｾ.ｶﾞﾗｽ･ｺﾝｸﾘ･陶磁器くず!$AU$16</f>
        <v>0</v>
      </c>
      <c r="U33" s="434">
        <f>+ｿ.鉱さい!$AU$16</f>
        <v>0</v>
      </c>
      <c r="V33" s="434">
        <f>+ﾀ.がれき類!$AU$16</f>
        <v>0</v>
      </c>
      <c r="W33" s="434">
        <f>+ﾁ.動物のふん尿!$AU$16</f>
        <v>0</v>
      </c>
      <c r="X33" s="434">
        <f>+ﾂ.動物の死体!$AU$16</f>
        <v>0</v>
      </c>
      <c r="Y33" s="434">
        <f>+ﾃ.ばいじん!$AU$16</f>
        <v>0</v>
      </c>
      <c r="Z33" s="435">
        <f>+ﾄ.混合廃棄物その他!$AU$16</f>
        <v>0</v>
      </c>
      <c r="AA33" s="436">
        <f t="shared" si="4"/>
        <v>619</v>
      </c>
    </row>
    <row r="34" spans="2:27" ht="24" customHeight="1" x14ac:dyDescent="0.15">
      <c r="B34" s="184" t="s">
        <v>229</v>
      </c>
      <c r="C34" s="137"/>
      <c r="D34" s="226"/>
      <c r="E34" s="221"/>
      <c r="F34" s="219" t="s">
        <v>261</v>
      </c>
      <c r="G34" s="434">
        <f>+ｱ.燃え殻!$AU$17</f>
        <v>0</v>
      </c>
      <c r="H34" s="434">
        <f>+ｲ.汚泥!$AU$17</f>
        <v>0</v>
      </c>
      <c r="I34" s="434">
        <f>+ｳ.廃油!$AU$17</f>
        <v>0</v>
      </c>
      <c r="J34" s="434">
        <f>+ｴ.廃酸!$AU$17</f>
        <v>0</v>
      </c>
      <c r="K34" s="434">
        <f>+ｵ.廃ｱﾙｶﾘ!$AU$17</f>
        <v>0</v>
      </c>
      <c r="L34" s="434">
        <f>+ｶ.廃ﾌﾟﾗ類!$AU$17</f>
        <v>0</v>
      </c>
      <c r="M34" s="434">
        <f>+ｷ.紙くず!$AU$17</f>
        <v>0</v>
      </c>
      <c r="N34" s="434">
        <f>+ｸ.木くず!$AU$17</f>
        <v>0</v>
      </c>
      <c r="O34" s="434">
        <f>+ｹ.繊維くず!$AU$17</f>
        <v>0</v>
      </c>
      <c r="P34" s="434">
        <f>+ｺ.動植物性残さ!$AU$17</f>
        <v>0</v>
      </c>
      <c r="Q34" s="434">
        <f>+ｻ.動物系固形不要物!$AU$17</f>
        <v>0</v>
      </c>
      <c r="R34" s="434">
        <f>+ｼ.ｺﾞﾑくず!$AU$17</f>
        <v>0</v>
      </c>
      <c r="S34" s="434">
        <f>+ｽ.金属くず!$AU$17</f>
        <v>0</v>
      </c>
      <c r="T34" s="434">
        <f>+ｾ.ｶﾞﾗｽ･ｺﾝｸﾘ･陶磁器くず!$AU$17</f>
        <v>0</v>
      </c>
      <c r="U34" s="434">
        <f>+ｿ.鉱さい!$AU$17</f>
        <v>0</v>
      </c>
      <c r="V34" s="434">
        <f>+ﾀ.がれき類!$AU$17</f>
        <v>0</v>
      </c>
      <c r="W34" s="434">
        <f>+ﾁ.動物のふん尿!$AU$17</f>
        <v>0</v>
      </c>
      <c r="X34" s="434">
        <f>+ﾂ.動物の死体!$AU$17</f>
        <v>0</v>
      </c>
      <c r="Y34" s="434">
        <f>+ﾃ.ばいじん!$AU$17</f>
        <v>0</v>
      </c>
      <c r="Z34" s="435">
        <f>+ﾄ.混合廃棄物その他!$AU$17</f>
        <v>0</v>
      </c>
      <c r="AA34" s="436">
        <f t="shared" si="4"/>
        <v>0</v>
      </c>
    </row>
    <row r="35" spans="2:27" ht="24" customHeight="1" x14ac:dyDescent="0.15">
      <c r="B35" s="184" t="s">
        <v>230</v>
      </c>
      <c r="C35" s="137"/>
      <c r="D35" s="226"/>
      <c r="E35" s="222"/>
      <c r="F35" s="219" t="s">
        <v>260</v>
      </c>
      <c r="G35" s="434">
        <f>+ｱ.燃え殻!$AU$18</f>
        <v>0</v>
      </c>
      <c r="H35" s="434">
        <f>+ｲ.汚泥!$AU$18</f>
        <v>0</v>
      </c>
      <c r="I35" s="434">
        <f>+ｳ.廃油!$AU$18</f>
        <v>0</v>
      </c>
      <c r="J35" s="434">
        <f>+ｴ.廃酸!$AU$18</f>
        <v>0</v>
      </c>
      <c r="K35" s="434">
        <f>+ｵ.廃ｱﾙｶﾘ!$AU$18</f>
        <v>0</v>
      </c>
      <c r="L35" s="434">
        <f>+ｶ.廃ﾌﾟﾗ類!$AU$18</f>
        <v>0</v>
      </c>
      <c r="M35" s="434">
        <f>+ｷ.紙くず!$AU$18</f>
        <v>0</v>
      </c>
      <c r="N35" s="434">
        <f>+ｸ.木くず!$AU$18</f>
        <v>0</v>
      </c>
      <c r="O35" s="434">
        <f>+ｹ.繊維くず!$AU$18</f>
        <v>0</v>
      </c>
      <c r="P35" s="434">
        <f>+ｺ.動植物性残さ!$AU$18</f>
        <v>0</v>
      </c>
      <c r="Q35" s="434">
        <f>+ｻ.動物系固形不要物!$AU$18</f>
        <v>0</v>
      </c>
      <c r="R35" s="434">
        <f>+ｼ.ｺﾞﾑくず!$AU$18</f>
        <v>0</v>
      </c>
      <c r="S35" s="434">
        <f>+ｽ.金属くず!$AU$18</f>
        <v>0</v>
      </c>
      <c r="T35" s="434">
        <f>+ｾ.ｶﾞﾗｽ･ｺﾝｸﾘ･陶磁器くず!$AU$18</f>
        <v>0</v>
      </c>
      <c r="U35" s="434">
        <f>+ｿ.鉱さい!$AU$18</f>
        <v>0</v>
      </c>
      <c r="V35" s="434">
        <f>+ﾀ.がれき類!$AU$18</f>
        <v>0</v>
      </c>
      <c r="W35" s="434">
        <f>+ﾁ.動物のふん尿!$AU$18</f>
        <v>0</v>
      </c>
      <c r="X35" s="434">
        <f>+ﾂ.動物の死体!$AU$18</f>
        <v>0</v>
      </c>
      <c r="Y35" s="434">
        <f>+ﾃ.ばいじん!$AU$18</f>
        <v>0</v>
      </c>
      <c r="Z35" s="435">
        <f>+ﾄ.混合廃棄物その他!$AU$18</f>
        <v>0</v>
      </c>
      <c r="AA35" s="436">
        <f t="shared" si="4"/>
        <v>0</v>
      </c>
    </row>
    <row r="36" spans="2:27" ht="24" customHeight="1" thickBot="1" x14ac:dyDescent="0.2">
      <c r="B36" s="184" t="s">
        <v>231</v>
      </c>
      <c r="C36" s="231"/>
      <c r="D36" s="232"/>
      <c r="E36" s="233" t="s">
        <v>264</v>
      </c>
      <c r="F36" s="465"/>
      <c r="G36" s="437">
        <f>+ｱ.燃え殻!$AO$21</f>
        <v>0</v>
      </c>
      <c r="H36" s="437">
        <f>+ｲ.汚泥!$AO$21</f>
        <v>0</v>
      </c>
      <c r="I36" s="437">
        <f>+ｳ.廃油!$AO$21</f>
        <v>0</v>
      </c>
      <c r="J36" s="437">
        <f>+ｴ.廃酸!$AO$21</f>
        <v>0</v>
      </c>
      <c r="K36" s="437">
        <f>+ｵ.廃ｱﾙｶﾘ!$AO$21</f>
        <v>0</v>
      </c>
      <c r="L36" s="437">
        <f>+ｶ.廃ﾌﾟﾗ類!$AO$21</f>
        <v>0</v>
      </c>
      <c r="M36" s="437">
        <f>+ｷ.紙くず!$AO$21</f>
        <v>0</v>
      </c>
      <c r="N36" s="437">
        <f>+ｸ.木くず!$AO$21</f>
        <v>0</v>
      </c>
      <c r="O36" s="437">
        <f>+ｹ.繊維くず!$AO$21</f>
        <v>0</v>
      </c>
      <c r="P36" s="437">
        <f>+ｺ.動植物性残さ!$AO$21</f>
        <v>0</v>
      </c>
      <c r="Q36" s="437">
        <f>+ｻ.動物系固形不要物!$AO$21</f>
        <v>0</v>
      </c>
      <c r="R36" s="437">
        <f>+ｼ.ｺﾞﾑくず!$AO$21</f>
        <v>0</v>
      </c>
      <c r="S36" s="437">
        <f>+ｽ.金属くず!$AO$21</f>
        <v>0</v>
      </c>
      <c r="T36" s="437">
        <f>+ｾ.ｶﾞﾗｽ･ｺﾝｸﾘ･陶磁器くず!$AO$21</f>
        <v>0</v>
      </c>
      <c r="U36" s="437">
        <f>+ｿ.鉱さい!$AO$21</f>
        <v>0</v>
      </c>
      <c r="V36" s="437">
        <f>+ﾀ.がれき類!$AO$21</f>
        <v>0</v>
      </c>
      <c r="W36" s="437">
        <f>+ﾁ.動物のふん尿!$AO$21</f>
        <v>0</v>
      </c>
      <c r="X36" s="437">
        <f>+ﾂ.動物の死体!$AO$21</f>
        <v>0</v>
      </c>
      <c r="Y36" s="437">
        <f>+ﾃ.ばいじん!$AO$21</f>
        <v>0</v>
      </c>
      <c r="Z36" s="438">
        <f>+ﾄ.混合廃棄物その他!$AO$21</f>
        <v>0</v>
      </c>
      <c r="AA36" s="439">
        <f>SUM(G36:Z36)</f>
        <v>0</v>
      </c>
    </row>
    <row r="37" spans="2:27" ht="24" customHeight="1" x14ac:dyDescent="0.15">
      <c r="B37" s="182"/>
      <c r="C37" s="752" t="s">
        <v>173</v>
      </c>
      <c r="D37" s="136" t="s">
        <v>179</v>
      </c>
      <c r="E37" s="759" t="s">
        <v>236</v>
      </c>
      <c r="F37" s="760"/>
      <c r="G37" s="440">
        <f t="shared" ref="G37:Z37" si="8">+G38+G42</f>
        <v>0</v>
      </c>
      <c r="H37" s="440">
        <f t="shared" si="8"/>
        <v>0</v>
      </c>
      <c r="I37" s="440">
        <f t="shared" si="8"/>
        <v>0.9</v>
      </c>
      <c r="J37" s="440">
        <f t="shared" si="8"/>
        <v>3.5</v>
      </c>
      <c r="K37" s="440">
        <f t="shared" si="8"/>
        <v>8.5</v>
      </c>
      <c r="L37" s="440">
        <f t="shared" si="8"/>
        <v>17.3</v>
      </c>
      <c r="M37" s="440">
        <f t="shared" si="8"/>
        <v>0</v>
      </c>
      <c r="N37" s="440">
        <f t="shared" si="8"/>
        <v>8.6</v>
      </c>
      <c r="O37" s="440">
        <f t="shared" si="8"/>
        <v>0</v>
      </c>
      <c r="P37" s="440">
        <f t="shared" si="8"/>
        <v>0</v>
      </c>
      <c r="Q37" s="440">
        <f t="shared" si="8"/>
        <v>0</v>
      </c>
      <c r="R37" s="440">
        <f t="shared" si="8"/>
        <v>0</v>
      </c>
      <c r="S37" s="440">
        <f t="shared" si="8"/>
        <v>5.3</v>
      </c>
      <c r="T37" s="440">
        <f t="shared" si="8"/>
        <v>11.3</v>
      </c>
      <c r="U37" s="440">
        <f t="shared" si="8"/>
        <v>0</v>
      </c>
      <c r="V37" s="440">
        <f t="shared" si="8"/>
        <v>0</v>
      </c>
      <c r="W37" s="440">
        <f t="shared" si="8"/>
        <v>0</v>
      </c>
      <c r="X37" s="440">
        <f t="shared" si="8"/>
        <v>0</v>
      </c>
      <c r="Y37" s="440">
        <f t="shared" si="8"/>
        <v>0</v>
      </c>
      <c r="Z37" s="441">
        <f t="shared" si="8"/>
        <v>13.5</v>
      </c>
      <c r="AA37" s="442">
        <f t="shared" si="4"/>
        <v>68.900000000000006</v>
      </c>
    </row>
    <row r="38" spans="2:27" ht="24" customHeight="1" x14ac:dyDescent="0.15">
      <c r="B38" s="182"/>
      <c r="C38" s="752"/>
      <c r="D38" s="225"/>
      <c r="E38" s="223" t="s">
        <v>262</v>
      </c>
      <c r="F38" s="468"/>
      <c r="G38" s="431">
        <f t="shared" ref="G38:Z38" si="9">SUM(G39:G41)</f>
        <v>0</v>
      </c>
      <c r="H38" s="431">
        <f t="shared" si="9"/>
        <v>0</v>
      </c>
      <c r="I38" s="431">
        <f t="shared" si="9"/>
        <v>0.9</v>
      </c>
      <c r="J38" s="431">
        <f t="shared" si="9"/>
        <v>3.5</v>
      </c>
      <c r="K38" s="431">
        <f t="shared" si="9"/>
        <v>8.5</v>
      </c>
      <c r="L38" s="431">
        <f t="shared" si="9"/>
        <v>17.3</v>
      </c>
      <c r="M38" s="431">
        <f t="shared" si="9"/>
        <v>0</v>
      </c>
      <c r="N38" s="431">
        <f t="shared" si="9"/>
        <v>8.6</v>
      </c>
      <c r="O38" s="431">
        <f t="shared" si="9"/>
        <v>0</v>
      </c>
      <c r="P38" s="431">
        <f t="shared" si="9"/>
        <v>0</v>
      </c>
      <c r="Q38" s="431">
        <f t="shared" si="9"/>
        <v>0</v>
      </c>
      <c r="R38" s="431">
        <f t="shared" si="9"/>
        <v>0</v>
      </c>
      <c r="S38" s="431">
        <f t="shared" si="9"/>
        <v>5.3</v>
      </c>
      <c r="T38" s="431">
        <f t="shared" si="9"/>
        <v>11.3</v>
      </c>
      <c r="U38" s="431">
        <f t="shared" si="9"/>
        <v>0</v>
      </c>
      <c r="V38" s="431">
        <f t="shared" si="9"/>
        <v>0</v>
      </c>
      <c r="W38" s="431">
        <f t="shared" si="9"/>
        <v>0</v>
      </c>
      <c r="X38" s="431">
        <f t="shared" si="9"/>
        <v>0</v>
      </c>
      <c r="Y38" s="431">
        <f t="shared" si="9"/>
        <v>0</v>
      </c>
      <c r="Z38" s="432">
        <f t="shared" si="9"/>
        <v>13.5</v>
      </c>
      <c r="AA38" s="433">
        <f t="shared" si="4"/>
        <v>68.900000000000006</v>
      </c>
    </row>
    <row r="39" spans="2:27" ht="24" customHeight="1" x14ac:dyDescent="0.15">
      <c r="B39" s="182"/>
      <c r="C39" s="752"/>
      <c r="D39" s="226"/>
      <c r="E39" s="221"/>
      <c r="F39" s="219" t="s">
        <v>235</v>
      </c>
      <c r="G39" s="434">
        <f>+ｱ.燃え殻!$AA$28</f>
        <v>0</v>
      </c>
      <c r="H39" s="434">
        <f>+ｲ.汚泥!$AA$28</f>
        <v>0</v>
      </c>
      <c r="I39" s="434">
        <f>+ｳ.廃油!$AA$28</f>
        <v>0.9</v>
      </c>
      <c r="J39" s="434">
        <f>+ｴ.廃酸!$AA$28</f>
        <v>3.5</v>
      </c>
      <c r="K39" s="434">
        <f>+ｵ.廃ｱﾙｶﾘ!$AA$28</f>
        <v>8.5</v>
      </c>
      <c r="L39" s="434">
        <f>+ｶ.廃ﾌﾟﾗ類!$AA$28</f>
        <v>17.3</v>
      </c>
      <c r="M39" s="434">
        <f>+ｷ.紙くず!$AA$28</f>
        <v>0</v>
      </c>
      <c r="N39" s="434">
        <f>+ｸ.木くず!$AA$28</f>
        <v>8.6</v>
      </c>
      <c r="O39" s="434">
        <f>+ｹ.繊維くず!$AA$28</f>
        <v>0</v>
      </c>
      <c r="P39" s="434">
        <f>+ｺ.動植物性残さ!$AA$28</f>
        <v>0</v>
      </c>
      <c r="Q39" s="434">
        <f>+ｻ.動物系固形不要物!$AA$28</f>
        <v>0</v>
      </c>
      <c r="R39" s="434">
        <f>+ｼ.ｺﾞﾑくず!$AA$28</f>
        <v>0</v>
      </c>
      <c r="S39" s="434">
        <f>+ｽ.金属くず!$AA$28</f>
        <v>5.3</v>
      </c>
      <c r="T39" s="434">
        <f>+ｾ.ｶﾞﾗｽ･ｺﾝｸﾘ･陶磁器くず!$AA$28</f>
        <v>11.3</v>
      </c>
      <c r="U39" s="434">
        <f>+ｿ.鉱さい!$AA$28</f>
        <v>0</v>
      </c>
      <c r="V39" s="434">
        <f>+ﾀ.がれき類!$AA$28</f>
        <v>0</v>
      </c>
      <c r="W39" s="434">
        <f>+ﾁ.動物のふん尿!$AA$28</f>
        <v>0</v>
      </c>
      <c r="X39" s="434">
        <f>+ﾂ.動物の死体!$AA$28</f>
        <v>0</v>
      </c>
      <c r="Y39" s="434">
        <f>+ﾃ.ばいじん!$AA$28</f>
        <v>0</v>
      </c>
      <c r="Z39" s="435">
        <f>+ﾄ.混合廃棄物その他!$AA$28</f>
        <v>13.5</v>
      </c>
      <c r="AA39" s="436">
        <f t="shared" si="4"/>
        <v>68.900000000000006</v>
      </c>
    </row>
    <row r="40" spans="2:27" ht="24" customHeight="1" x14ac:dyDescent="0.15">
      <c r="B40" s="182"/>
      <c r="C40" s="752"/>
      <c r="D40" s="226"/>
      <c r="E40" s="221"/>
      <c r="F40" s="219" t="s">
        <v>261</v>
      </c>
      <c r="G40" s="434">
        <f>+ｱ.燃え殻!$AA$29</f>
        <v>0</v>
      </c>
      <c r="H40" s="434">
        <f>+ｲ.汚泥!$AA$29</f>
        <v>0</v>
      </c>
      <c r="I40" s="434">
        <f>+ｳ.廃油!$AA$29</f>
        <v>0</v>
      </c>
      <c r="J40" s="434">
        <f>+ｴ.廃酸!$AA$29</f>
        <v>0</v>
      </c>
      <c r="K40" s="434">
        <f>+ｵ.廃ｱﾙｶﾘ!$AA$29</f>
        <v>0</v>
      </c>
      <c r="L40" s="434">
        <f>+ｶ.廃ﾌﾟﾗ類!$AA$29</f>
        <v>0</v>
      </c>
      <c r="M40" s="434">
        <f>+ｷ.紙くず!$AA$29</f>
        <v>0</v>
      </c>
      <c r="N40" s="434">
        <f>+ｸ.木くず!$AA$29</f>
        <v>0</v>
      </c>
      <c r="O40" s="434">
        <f>+ｹ.繊維くず!$AA$29</f>
        <v>0</v>
      </c>
      <c r="P40" s="434">
        <f>+ｺ.動植物性残さ!$AA$29</f>
        <v>0</v>
      </c>
      <c r="Q40" s="434">
        <f>+ｻ.動物系固形不要物!$AA$29</f>
        <v>0</v>
      </c>
      <c r="R40" s="434">
        <f>+ｼ.ｺﾞﾑくず!$AA$29</f>
        <v>0</v>
      </c>
      <c r="S40" s="434">
        <f>+ｽ.金属くず!$AA$29</f>
        <v>0</v>
      </c>
      <c r="T40" s="434">
        <f>+ｾ.ｶﾞﾗｽ･ｺﾝｸﾘ･陶磁器くず!$AA$29</f>
        <v>0</v>
      </c>
      <c r="U40" s="434">
        <f>+ｿ.鉱さい!$AA$29</f>
        <v>0</v>
      </c>
      <c r="V40" s="434">
        <f>+ﾀ.がれき類!$AA$29</f>
        <v>0</v>
      </c>
      <c r="W40" s="434">
        <f>+ﾁ.動物のふん尿!$AA$29</f>
        <v>0</v>
      </c>
      <c r="X40" s="434">
        <f>+ﾂ.動物の死体!$AA$29</f>
        <v>0</v>
      </c>
      <c r="Y40" s="434">
        <f>+ﾃ.ばいじん!$AA$29</f>
        <v>0</v>
      </c>
      <c r="Z40" s="435">
        <f>+ﾄ.混合廃棄物その他!$AA$29</f>
        <v>0</v>
      </c>
      <c r="AA40" s="436">
        <f t="shared" si="4"/>
        <v>0</v>
      </c>
    </row>
    <row r="41" spans="2:27" ht="24" customHeight="1" x14ac:dyDescent="0.15">
      <c r="B41" s="182"/>
      <c r="C41" s="752"/>
      <c r="D41" s="226"/>
      <c r="E41" s="222"/>
      <c r="F41" s="220" t="s">
        <v>260</v>
      </c>
      <c r="G41" s="434">
        <f>+ｱ.燃え殻!$AA$30</f>
        <v>0</v>
      </c>
      <c r="H41" s="434">
        <f>+ｲ.汚泥!$AA$30</f>
        <v>0</v>
      </c>
      <c r="I41" s="434">
        <f>+ｳ.廃油!$AA$30</f>
        <v>0</v>
      </c>
      <c r="J41" s="434">
        <f>+ｴ.廃酸!$AA$30</f>
        <v>0</v>
      </c>
      <c r="K41" s="434">
        <f>+ｵ.廃ｱﾙｶﾘ!$AA$30</f>
        <v>0</v>
      </c>
      <c r="L41" s="434">
        <f>+ｶ.廃ﾌﾟﾗ類!$AA$30</f>
        <v>0</v>
      </c>
      <c r="M41" s="434">
        <f>+ｷ.紙くず!$AA$30</f>
        <v>0</v>
      </c>
      <c r="N41" s="434">
        <f>+ｸ.木くず!$AA$30</f>
        <v>0</v>
      </c>
      <c r="O41" s="434">
        <f>+ｹ.繊維くず!$AA$30</f>
        <v>0</v>
      </c>
      <c r="P41" s="434">
        <f>+ｺ.動植物性残さ!$AA$30</f>
        <v>0</v>
      </c>
      <c r="Q41" s="434">
        <f>+ｻ.動物系固形不要物!$AA$30</f>
        <v>0</v>
      </c>
      <c r="R41" s="434">
        <f>+ｼ.ｺﾞﾑくず!$AA$30</f>
        <v>0</v>
      </c>
      <c r="S41" s="434">
        <f>+ｽ.金属くず!$AA$30</f>
        <v>0</v>
      </c>
      <c r="T41" s="434">
        <f>+ｾ.ｶﾞﾗｽ･ｺﾝｸﾘ･陶磁器くず!$AA$30</f>
        <v>0</v>
      </c>
      <c r="U41" s="434">
        <f>+ｿ.鉱さい!$AA$30</f>
        <v>0</v>
      </c>
      <c r="V41" s="434">
        <f>+ﾀ.がれき類!$AA$30</f>
        <v>0</v>
      </c>
      <c r="W41" s="434">
        <f>+ﾁ.動物のふん尿!$AA$30</f>
        <v>0</v>
      </c>
      <c r="X41" s="434">
        <f>+ﾂ.動物の死体!$AA$30</f>
        <v>0</v>
      </c>
      <c r="Y41" s="434">
        <f>+ﾃ.ばいじん!$AA$30</f>
        <v>0</v>
      </c>
      <c r="Z41" s="435">
        <f>+ﾄ.混合廃棄物その他!$AA$30</f>
        <v>0</v>
      </c>
      <c r="AA41" s="436">
        <f t="shared" si="4"/>
        <v>0</v>
      </c>
    </row>
    <row r="42" spans="2:27" ht="24" customHeight="1" thickBot="1" x14ac:dyDescent="0.2">
      <c r="B42" s="182"/>
      <c r="C42" s="753"/>
      <c r="D42" s="227"/>
      <c r="E42" s="224" t="s">
        <v>263</v>
      </c>
      <c r="F42" s="468"/>
      <c r="G42" s="437">
        <f>+ｱ.燃え殻!$R$33</f>
        <v>0</v>
      </c>
      <c r="H42" s="437">
        <f>+ｲ.汚泥!$R$33</f>
        <v>0</v>
      </c>
      <c r="I42" s="437">
        <f>+ｳ.廃油!$R$33</f>
        <v>0</v>
      </c>
      <c r="J42" s="437">
        <f>+ｴ.廃酸!$R$33</f>
        <v>0</v>
      </c>
      <c r="K42" s="437">
        <f>+ｵ.廃ｱﾙｶﾘ!$R$33</f>
        <v>0</v>
      </c>
      <c r="L42" s="437">
        <f>+ｶ.廃ﾌﾟﾗ類!$R$33</f>
        <v>0</v>
      </c>
      <c r="M42" s="437">
        <f>+ｷ.紙くず!$R$33</f>
        <v>0</v>
      </c>
      <c r="N42" s="437">
        <f>+ｸ.木くず!$R$33</f>
        <v>0</v>
      </c>
      <c r="O42" s="437">
        <f>+ｹ.繊維くず!$R$33</f>
        <v>0</v>
      </c>
      <c r="P42" s="437">
        <f>+ｺ.動植物性残さ!$R$33</f>
        <v>0</v>
      </c>
      <c r="Q42" s="437">
        <f>+ｻ.動物系固形不要物!$R$33</f>
        <v>0</v>
      </c>
      <c r="R42" s="437">
        <f>+ｼ.ｺﾞﾑくず!$R$33</f>
        <v>0</v>
      </c>
      <c r="S42" s="437">
        <f>+ｽ.金属くず!$R$33</f>
        <v>0</v>
      </c>
      <c r="T42" s="437">
        <f>+ｾ.ｶﾞﾗｽ･ｺﾝｸﾘ･陶磁器くず!$R$33</f>
        <v>0</v>
      </c>
      <c r="U42" s="437">
        <f>+ｿ.鉱さい!$R$33</f>
        <v>0</v>
      </c>
      <c r="V42" s="437">
        <f>+ﾀ.がれき類!$R$33</f>
        <v>0</v>
      </c>
      <c r="W42" s="437">
        <f>+ﾁ.動物のふん尿!$R$33</f>
        <v>0</v>
      </c>
      <c r="X42" s="437">
        <f>+ﾂ.動物の死体!$R$33</f>
        <v>0</v>
      </c>
      <c r="Y42" s="437">
        <f>+ﾃ.ばいじん!$R$33</f>
        <v>0</v>
      </c>
      <c r="Z42" s="438">
        <f>+ﾄ.混合廃棄物その他!$R$33</f>
        <v>0</v>
      </c>
      <c r="AA42" s="439">
        <f>SUM(G42:Z42)</f>
        <v>0</v>
      </c>
    </row>
    <row r="43" spans="2:27" ht="24" customHeight="1" x14ac:dyDescent="0.15">
      <c r="B43" s="182"/>
      <c r="C43" s="135" t="s">
        <v>237</v>
      </c>
      <c r="D43" s="757" t="s">
        <v>294</v>
      </c>
      <c r="E43" s="757"/>
      <c r="F43" s="758"/>
      <c r="G43" s="443">
        <f>+ｱ.燃え殻!$AL$27</f>
        <v>0</v>
      </c>
      <c r="H43" s="443">
        <f>+ｲ.汚泥!$AL$27</f>
        <v>619</v>
      </c>
      <c r="I43" s="443">
        <f>+ｳ.廃油!$AL$27</f>
        <v>0.9</v>
      </c>
      <c r="J43" s="443">
        <f>+ｴ.廃酸!$AL$27</f>
        <v>3.5</v>
      </c>
      <c r="K43" s="443">
        <f>+ｵ.廃ｱﾙｶﾘ!$AL$27</f>
        <v>8.5</v>
      </c>
      <c r="L43" s="443">
        <f>+ｶ.廃ﾌﾟﾗ類!$AL$27</f>
        <v>17.3</v>
      </c>
      <c r="M43" s="443">
        <f>+ｷ.紙くず!$AL$27</f>
        <v>0</v>
      </c>
      <c r="N43" s="443">
        <f>+ｸ.木くず!$AL$27</f>
        <v>8.6</v>
      </c>
      <c r="O43" s="443">
        <f>+ｹ.繊維くず!$AL$27</f>
        <v>0</v>
      </c>
      <c r="P43" s="443">
        <f>+ｺ.動植物性残さ!$AL$27</f>
        <v>0</v>
      </c>
      <c r="Q43" s="443">
        <f>+ｻ.動物系固形不要物!$AL$27</f>
        <v>0</v>
      </c>
      <c r="R43" s="443">
        <f>+ｼ.ｺﾞﾑくず!$AL$27</f>
        <v>0</v>
      </c>
      <c r="S43" s="443">
        <f>+ｽ.金属くず!$AL$27</f>
        <v>5.3</v>
      </c>
      <c r="T43" s="443">
        <f>+ｾ.ｶﾞﾗｽ･ｺﾝｸﾘ･陶磁器くず!$AL$27</f>
        <v>11.3</v>
      </c>
      <c r="U43" s="443">
        <f>+ｿ.鉱さい!$AL$27</f>
        <v>0</v>
      </c>
      <c r="V43" s="443">
        <f>+ﾀ.がれき類!$AL$27</f>
        <v>0</v>
      </c>
      <c r="W43" s="443">
        <f>+ﾁ.動物のふん尿!$AL$27</f>
        <v>0</v>
      </c>
      <c r="X43" s="443">
        <f>+ﾂ.動物の死体!$AL$27</f>
        <v>0</v>
      </c>
      <c r="Y43" s="443">
        <f>+ﾃ.ばいじん!$AL$27</f>
        <v>0</v>
      </c>
      <c r="Z43" s="444">
        <f>+ﾄ.混合廃棄物その他!$AL$27</f>
        <v>13.5</v>
      </c>
      <c r="AA43" s="445">
        <f t="shared" si="4"/>
        <v>687.89999999999986</v>
      </c>
    </row>
    <row r="44" spans="2:27" ht="24" customHeight="1" x14ac:dyDescent="0.15">
      <c r="B44" s="182"/>
      <c r="C44" s="189"/>
      <c r="D44" s="187" t="s">
        <v>188</v>
      </c>
      <c r="E44" s="761" t="s">
        <v>238</v>
      </c>
      <c r="F44" s="762"/>
      <c r="G44" s="446">
        <f>+ｱ.燃え殻!$AL$30</f>
        <v>0</v>
      </c>
      <c r="H44" s="446">
        <f>+ｲ.汚泥!$AL$30</f>
        <v>619</v>
      </c>
      <c r="I44" s="446">
        <f>+ｳ.廃油!$AL$30</f>
        <v>0</v>
      </c>
      <c r="J44" s="446">
        <f>+ｴ.廃酸!$AL$30</f>
        <v>3.5</v>
      </c>
      <c r="K44" s="446">
        <f>+ｵ.廃ｱﾙｶﾘ!$AL$30</f>
        <v>8.5</v>
      </c>
      <c r="L44" s="446">
        <f>+ｶ.廃ﾌﾟﾗ類!$AL$30</f>
        <v>7.3</v>
      </c>
      <c r="M44" s="446">
        <f>+ｷ.紙くず!$AL$30</f>
        <v>0</v>
      </c>
      <c r="N44" s="446">
        <f>+ｸ.木くず!$AL$30</f>
        <v>8.6</v>
      </c>
      <c r="O44" s="446">
        <f>+ｹ.繊維くず!$AL$30</f>
        <v>0</v>
      </c>
      <c r="P44" s="446">
        <f>+ｺ.動植物性残さ!$AL$30</f>
        <v>0</v>
      </c>
      <c r="Q44" s="446">
        <f>+ｻ.動物系固形不要物!$AL$30</f>
        <v>0</v>
      </c>
      <c r="R44" s="446">
        <f>+ｼ.ｺﾞﾑくず!$AL$30</f>
        <v>0</v>
      </c>
      <c r="S44" s="446">
        <f>+ｽ.金属くず!$AL$30</f>
        <v>5.3</v>
      </c>
      <c r="T44" s="446">
        <f>+ｾ.ｶﾞﾗｽ･ｺﾝｸﾘ･陶磁器くず!$AL$30</f>
        <v>11.2</v>
      </c>
      <c r="U44" s="446">
        <f>+ｿ.鉱さい!$AL$30</f>
        <v>0</v>
      </c>
      <c r="V44" s="446">
        <f>+ﾀ.がれき類!$AL$30</f>
        <v>0</v>
      </c>
      <c r="W44" s="446">
        <f>+ﾁ.動物のふん尿!$AL$30</f>
        <v>0</v>
      </c>
      <c r="X44" s="446">
        <f>+ﾂ.動物の死体!$AL$30</f>
        <v>0</v>
      </c>
      <c r="Y44" s="446">
        <f>+ﾃ.ばいじん!$AL$30</f>
        <v>0</v>
      </c>
      <c r="Z44" s="447">
        <f>+ﾄ.混合廃棄物その他!$AL$30</f>
        <v>13.5</v>
      </c>
      <c r="AA44" s="448">
        <f t="shared" si="4"/>
        <v>676.9</v>
      </c>
    </row>
    <row r="45" spans="2:27" ht="24" customHeight="1" x14ac:dyDescent="0.15">
      <c r="B45" s="182"/>
      <c r="C45" s="189"/>
      <c r="D45" s="466" t="s">
        <v>190</v>
      </c>
      <c r="E45" s="763" t="s">
        <v>239</v>
      </c>
      <c r="F45" s="764"/>
      <c r="G45" s="449">
        <f>+ｱ.燃え殻!$AS$24</f>
        <v>0</v>
      </c>
      <c r="H45" s="449">
        <f>+ｲ.汚泥!$AS$24</f>
        <v>619</v>
      </c>
      <c r="I45" s="449">
        <f>+ｳ.廃油!$AS$24</f>
        <v>0.9</v>
      </c>
      <c r="J45" s="449">
        <f>+ｴ.廃酸!$AS$24</f>
        <v>3.5</v>
      </c>
      <c r="K45" s="449">
        <f>+ｵ.廃ｱﾙｶﾘ!$AS$24</f>
        <v>8.5</v>
      </c>
      <c r="L45" s="449">
        <f>+ｶ.廃ﾌﾟﾗ類!$AS$24</f>
        <v>17.3</v>
      </c>
      <c r="M45" s="449">
        <f>+ｷ.紙くず!$AS$24</f>
        <v>0</v>
      </c>
      <c r="N45" s="449">
        <f>+ｸ.木くず!$AS$24</f>
        <v>8.6</v>
      </c>
      <c r="O45" s="449">
        <f>+ｹ.繊維くず!$AS$24</f>
        <v>0</v>
      </c>
      <c r="P45" s="449">
        <f>+ｺ.動植物性残さ!$AS$24</f>
        <v>0</v>
      </c>
      <c r="Q45" s="449">
        <f>+ｻ.動物系固形不要物!$AS$24</f>
        <v>0</v>
      </c>
      <c r="R45" s="449">
        <f>+ｼ.ｺﾞﾑくず!$AS$24</f>
        <v>0</v>
      </c>
      <c r="S45" s="449">
        <f>+ｽ.金属くず!$AS$24</f>
        <v>5.3</v>
      </c>
      <c r="T45" s="449">
        <f>+ｾ.ｶﾞﾗｽ･ｺﾝｸﾘ･陶磁器くず!$AS$24</f>
        <v>11.3</v>
      </c>
      <c r="U45" s="449">
        <f>+ｿ.鉱さい!$AS$24</f>
        <v>0</v>
      </c>
      <c r="V45" s="449">
        <f>+ﾀ.がれき類!$AS$24</f>
        <v>0</v>
      </c>
      <c r="W45" s="449">
        <f>+ﾁ.動物のふん尿!$AS$24</f>
        <v>0</v>
      </c>
      <c r="X45" s="449">
        <f>+ﾂ.動物の死体!$AS$24</f>
        <v>0</v>
      </c>
      <c r="Y45" s="449">
        <f>+ﾃ.ばいじん!$AS$24</f>
        <v>0</v>
      </c>
      <c r="Z45" s="450">
        <f>+ﾄ.混合廃棄物その他!$AS$24</f>
        <v>13.5</v>
      </c>
      <c r="AA45" s="451">
        <f t="shared" si="4"/>
        <v>687.89999999999986</v>
      </c>
    </row>
    <row r="46" spans="2:27" ht="24" customHeight="1" x14ac:dyDescent="0.15">
      <c r="B46" s="182"/>
      <c r="C46" s="189"/>
      <c r="D46" s="462" t="s">
        <v>192</v>
      </c>
      <c r="E46" s="748" t="s">
        <v>432</v>
      </c>
      <c r="F46" s="749"/>
      <c r="G46" s="434">
        <f>+ｱ.燃え殻!$AS$27</f>
        <v>0</v>
      </c>
      <c r="H46" s="434">
        <f>+ｲ.汚泥!$AS$27</f>
        <v>0</v>
      </c>
      <c r="I46" s="434">
        <f>+ｳ.廃油!$AS$27</f>
        <v>0</v>
      </c>
      <c r="J46" s="434">
        <f>+ｴ.廃酸!$AS$27</f>
        <v>0</v>
      </c>
      <c r="K46" s="434">
        <f>+ｵ.廃ｱﾙｶﾘ!$AS$27</f>
        <v>0</v>
      </c>
      <c r="L46" s="434">
        <f>+ｶ.廃ﾌﾟﾗ類!$AS$27</f>
        <v>0</v>
      </c>
      <c r="M46" s="434">
        <f>+ｷ.紙くず!$AS$27</f>
        <v>0</v>
      </c>
      <c r="N46" s="434">
        <f>+ｸ.木くず!$AS$27</f>
        <v>0</v>
      </c>
      <c r="O46" s="434">
        <f>+ｹ.繊維くず!$AS$27</f>
        <v>0</v>
      </c>
      <c r="P46" s="434">
        <f>+ｺ.動植物性残さ!$AS$27</f>
        <v>0</v>
      </c>
      <c r="Q46" s="434">
        <f>+ｻ.動物系固形不要物!$AS$27</f>
        <v>0</v>
      </c>
      <c r="R46" s="434">
        <f>+ｼ.ｺﾞﾑくず!$AS$27</f>
        <v>0</v>
      </c>
      <c r="S46" s="434">
        <f>+ｽ.金属くず!$AS$27</f>
        <v>0</v>
      </c>
      <c r="T46" s="434">
        <f>+ｾ.ｶﾞﾗｽ･ｺﾝｸﾘ･陶磁器くず!$AS$27</f>
        <v>0</v>
      </c>
      <c r="U46" s="434">
        <f>+ｿ.鉱さい!$AS$27</f>
        <v>0</v>
      </c>
      <c r="V46" s="434">
        <f>+ﾀ.がれき類!$AS$27</f>
        <v>0</v>
      </c>
      <c r="W46" s="434">
        <f>+ﾁ.動物のふん尿!$AS$27</f>
        <v>0</v>
      </c>
      <c r="X46" s="434">
        <f>+ﾂ.動物の死体!$AS$27</f>
        <v>0</v>
      </c>
      <c r="Y46" s="434">
        <f>+ﾃ.ばいじん!$AS$27</f>
        <v>0</v>
      </c>
      <c r="Z46" s="435">
        <f>+ﾄ.混合廃棄物その他!$AS$27</f>
        <v>0</v>
      </c>
      <c r="AA46" s="436">
        <f t="shared" si="4"/>
        <v>0</v>
      </c>
    </row>
    <row r="47" spans="2:27" ht="26.65" customHeight="1" thickBot="1" x14ac:dyDescent="0.2">
      <c r="B47" s="183"/>
      <c r="C47" s="190"/>
      <c r="D47" s="188" t="s">
        <v>193</v>
      </c>
      <c r="E47" s="750" t="s">
        <v>433</v>
      </c>
      <c r="F47" s="751"/>
      <c r="G47" s="452">
        <f>+ｱ.燃え殻!$AS$31</f>
        <v>0</v>
      </c>
      <c r="H47" s="452">
        <f>+ｲ.汚泥!$AS$31</f>
        <v>0</v>
      </c>
      <c r="I47" s="452">
        <f>+ｳ.廃油!$AS$31</f>
        <v>0</v>
      </c>
      <c r="J47" s="452">
        <f>+ｴ.廃酸!$AS$31</f>
        <v>0</v>
      </c>
      <c r="K47" s="452">
        <f>+ｵ.廃ｱﾙｶﾘ!$AS$31</f>
        <v>0</v>
      </c>
      <c r="L47" s="452">
        <f>+ｶ.廃ﾌﾟﾗ類!$AS$31</f>
        <v>0</v>
      </c>
      <c r="M47" s="452">
        <f>+ｷ.紙くず!$AS$31</f>
        <v>0</v>
      </c>
      <c r="N47" s="452">
        <f>+ｸ.木くず!$AS$31</f>
        <v>0</v>
      </c>
      <c r="O47" s="452">
        <f>+ｹ.繊維くず!$AS$31</f>
        <v>0</v>
      </c>
      <c r="P47" s="452">
        <f>+ｺ.動植物性残さ!$AS$31</f>
        <v>0</v>
      </c>
      <c r="Q47" s="452">
        <f>+ｻ.動物系固形不要物!$AS$31</f>
        <v>0</v>
      </c>
      <c r="R47" s="452">
        <f>+ｼ.ｺﾞﾑくず!$AS$31</f>
        <v>0</v>
      </c>
      <c r="S47" s="452">
        <f>+ｽ.金属くず!$AS$31</f>
        <v>0</v>
      </c>
      <c r="T47" s="452">
        <f>+ｾ.ｶﾞﾗｽ･ｺﾝｸﾘ･陶磁器くず!$AS$31</f>
        <v>0</v>
      </c>
      <c r="U47" s="452">
        <f>+ｿ.鉱さい!$AS$31</f>
        <v>0</v>
      </c>
      <c r="V47" s="452">
        <f>+ﾀ.がれき類!$AS$31</f>
        <v>0</v>
      </c>
      <c r="W47" s="452">
        <f>+ﾁ.動物のふん尿!$AS$31</f>
        <v>0</v>
      </c>
      <c r="X47" s="452">
        <f>+ﾂ.動物の死体!$AS$31</f>
        <v>0</v>
      </c>
      <c r="Y47" s="452">
        <f>+ﾃ.ばいじん!$AS$31</f>
        <v>0</v>
      </c>
      <c r="Z47" s="453">
        <f>+ﾄ.混合廃棄物その他!$AS$31</f>
        <v>0</v>
      </c>
      <c r="AA47" s="454">
        <f t="shared" si="4"/>
        <v>0</v>
      </c>
    </row>
    <row r="48" spans="2:27" ht="19.899999999999999" customHeight="1" x14ac:dyDescent="0.15">
      <c r="G48" s="11" t="s">
        <v>104</v>
      </c>
    </row>
    <row r="50" spans="6:27" s="503" customFormat="1" x14ac:dyDescent="0.15">
      <c r="G50" s="503">
        <f>IF(ｱ.燃え殻!$P$16="エラー！：⑥残さ物量があるのに、④自ら中間処理した量がゼロになっています",1,0)</f>
        <v>0</v>
      </c>
      <c r="H50" s="503">
        <f>IF(ｲ.汚泥!$P$16="エラー！：⑥残さ物量があるのに、④自ら中間処理した量がゼロになっています",1,0)</f>
        <v>0</v>
      </c>
      <c r="I50" s="503">
        <f>IF(ｳ.廃油!$P$16="エラー！：⑥残さ物量があるのに、④自ら中間処理した量がゼロになっています",1,0)</f>
        <v>0</v>
      </c>
      <c r="J50" s="503">
        <f>IF(ｴ.廃酸!$P$16="エラー！：⑥残さ物量があるのに、④自ら中間処理した量がゼロになっています",1,0)</f>
        <v>0</v>
      </c>
      <c r="K50" s="503">
        <f>IF(ｵ.廃ｱﾙｶﾘ!$P$16="エラー！：⑥残さ物量があるのに、④自ら中間処理した量がゼロになっています",1,0)</f>
        <v>0</v>
      </c>
      <c r="L50" s="503">
        <f>IF(ｶ.廃ﾌﾟﾗ類!$P$16="エラー！：⑥残さ物量があるのに、④自ら中間処理した量がゼロになっています",1,0)</f>
        <v>0</v>
      </c>
      <c r="M50" s="503">
        <f>IF(ｷ.紙くず!$P$16="エラー！：⑥残さ物量があるのに、④自ら中間処理した量がゼロになっています",1,0)</f>
        <v>0</v>
      </c>
      <c r="N50" s="503">
        <f>IF(ｸ.木くず!$P$16="エラー！：⑥残さ物量があるのに、④自ら中間処理した量がゼロになっています",1,0)</f>
        <v>0</v>
      </c>
      <c r="O50" s="503">
        <f>IF(ｹ.繊維くず!$P$16="エラー！：⑥残さ物量があるのに、④自ら中間処理した量がゼロになっています",1,0)</f>
        <v>0</v>
      </c>
      <c r="P50" s="503">
        <f>IF(ｺ.動植物性残さ!$P$16="エラー！：⑥残さ物量があるのに、④自ら中間処理した量がゼロになっています",1,0)</f>
        <v>0</v>
      </c>
      <c r="Q50" s="503">
        <f>IF(ｻ.動物系固形不要物!$P$16="エラー！：⑥残さ物量があるのに、④自ら中間処理した量がゼロになっています",1,0)</f>
        <v>0</v>
      </c>
      <c r="R50" s="503">
        <f>IF(ｼ.ｺﾞﾑくず!$P$16="エラー！：⑥残さ物量があるのに、④自ら中間処理した量がゼロになっています",1,0)</f>
        <v>0</v>
      </c>
      <c r="S50" s="503">
        <f>IF(ｽ.金属くず!$P$16="エラー！：⑥残さ物量があるのに、④自ら中間処理した量がゼロになっています",1,0)</f>
        <v>0</v>
      </c>
      <c r="T50" s="503">
        <f>IF(ｾ.ｶﾞﾗｽ･ｺﾝｸﾘ･陶磁器くず!$P$16="エラー！：⑥残さ物量があるのに、④自ら中間処理した量がゼロになっています",1,0)</f>
        <v>0</v>
      </c>
      <c r="U50" s="503">
        <f>IF(ｿ.鉱さい!$P$16="エラー！：⑥残さ物量があるのに、④自ら中間処理した量がゼロになっています",1,0)</f>
        <v>0</v>
      </c>
      <c r="V50" s="503">
        <f>IF(ﾀ.がれき類!$P$16="エラー！：⑥残さ物量があるのに、④自ら中間処理した量がゼロになっています",1,0)</f>
        <v>0</v>
      </c>
      <c r="W50" s="503">
        <f>IF(ﾁ.動物のふん尿!$P$16="エラー！：⑥残さ物量があるのに、④自ら中間処理した量がゼロになっています",1,0)</f>
        <v>0</v>
      </c>
      <c r="X50" s="503">
        <f>IF(ﾂ.動物の死体!$P$16="エラー！：⑥残さ物量があるのに、④自ら中間処理した量がゼロになっています",1,0)</f>
        <v>0</v>
      </c>
      <c r="Y50" s="503">
        <f>IF(ﾃ.ばいじん!$P$16="エラー！：⑥残さ物量があるのに、④自ら中間処理した量がゼロになっています",1,0)</f>
        <v>0</v>
      </c>
      <c r="Z50" s="503">
        <f>IF(ﾄ.混合廃棄物その他!$P$16="エラー！：⑥残さ物量があるのに、④自ら中間処理した量がゼロになっています",1,0)</f>
        <v>0</v>
      </c>
    </row>
    <row r="51" spans="6:27" s="503" customFormat="1" x14ac:dyDescent="0.15">
      <c r="G51" s="504">
        <f>IF(ｱ.燃え殻!$P$22="エラー !：④の内数である⑤の量が④を超えています",1,0)</f>
        <v>0</v>
      </c>
      <c r="H51" s="503">
        <f>IF(ｲ.汚泥!$P$22="エラー !：④の内数である⑤の量が④を超えています",1,0)</f>
        <v>0</v>
      </c>
      <c r="I51" s="503">
        <f>IF(ｳ.廃油!$P$22="エラー !：④の内数である⑤の量が④を超えています",1,0)</f>
        <v>0</v>
      </c>
      <c r="J51" s="503">
        <f>IF(ｴ.廃酸!$P$22="エラー !：④の内数である⑤の量が④を超えています",1,0)</f>
        <v>0</v>
      </c>
      <c r="K51" s="503">
        <f>IF(ｵ.廃ｱﾙｶﾘ!$P$22="エラー !：④の内数である⑤の量が④を超えています",1,0)</f>
        <v>0</v>
      </c>
      <c r="L51" s="503">
        <f>IF(ｶ.廃ﾌﾟﾗ類!$P$22="エラー !：④の内数である⑤の量が④を超えています",1,0)</f>
        <v>0</v>
      </c>
      <c r="M51" s="503">
        <f>IF(ｷ.紙くず!$P$22="エラー !：④の内数である⑤の量が④を超えています",1,0)</f>
        <v>0</v>
      </c>
      <c r="N51" s="503">
        <f>IF(ｸ.木くず!$P$22="エラー !：④の内数である⑤の量が④を超えています",1,0)</f>
        <v>0</v>
      </c>
      <c r="O51" s="503">
        <f>IF(ｹ.繊維くず!$P$22="エラー !：④の内数である⑤の量が④を超えています",1,0)</f>
        <v>0</v>
      </c>
      <c r="P51" s="503">
        <f>IF(ｺ.動植物性残さ!$P$22="エラー !：④の内数である⑤の量が④を超えています",1,0)</f>
        <v>0</v>
      </c>
      <c r="Q51" s="503">
        <f>IF(ｻ.動物系固形不要物!$P$22="エラー !：④の内数である⑤の量が④を超えています",1,0)</f>
        <v>0</v>
      </c>
      <c r="R51" s="503">
        <f>IF(ｼ.ｺﾞﾑくず!$P$22="エラー !：④の内数である⑤の量が④を超えています",1,0)</f>
        <v>0</v>
      </c>
      <c r="S51" s="503">
        <f>IF(ｽ.金属くず!$P$22="エラー !：④の内数である⑤の量が④を超えています",1,0)</f>
        <v>0</v>
      </c>
      <c r="T51" s="503">
        <f>IF(ｾ.ｶﾞﾗｽ･ｺﾝｸﾘ･陶磁器くず!$P$22="エラー !：④の内数である⑤の量が④を超えています",1,0)</f>
        <v>0</v>
      </c>
      <c r="U51" s="503">
        <f>IF(ｿ.鉱さい!$P$22="エラー !：④の内数である⑤の量が④を超えています",1,0)</f>
        <v>0</v>
      </c>
      <c r="V51" s="503">
        <f>IF(ﾀ.がれき類!$P$22="エラー !：④の内数である⑤の量が④を超えています",1,0)</f>
        <v>0</v>
      </c>
      <c r="W51" s="503">
        <f>IF(ﾁ.動物のふん尿!$P$22="エラー !：④の内数である⑤の量が④を超えています",1,0)</f>
        <v>0</v>
      </c>
      <c r="X51" s="503">
        <f>IF(ﾂ.動物の死体!$P$22="エラー !：④の内数である⑤の量が④を超えています",1,0)</f>
        <v>0</v>
      </c>
      <c r="Y51" s="503">
        <f>IF(ﾃ.ばいじん!$P$22="エラー !：④の内数である⑤の量が④を超えています",1,0)</f>
        <v>0</v>
      </c>
      <c r="Z51" s="503">
        <f>IF(ﾄ.混合廃棄物その他!$P$22="エラー !：④の内数である⑤の量が④を超えています",1,0)</f>
        <v>0</v>
      </c>
    </row>
    <row r="52" spans="6:27" s="503" customFormat="1" x14ac:dyDescent="0.15">
      <c r="G52" s="504">
        <f>IF(ｱ.燃え殻!$AL$31="エラー !：⑩の内数である⑪の量が⑩を超えています",1,0)</f>
        <v>0</v>
      </c>
      <c r="H52" s="503">
        <f>IF(ｲ.汚泥!$AL$31="エラー !：⑩の内数である⑪の量が⑩を超えています",1,0)</f>
        <v>0</v>
      </c>
      <c r="I52" s="503">
        <f>IF(ｳ.廃油!$AL$31="エラー !：⑩の内数である⑪の量が⑩を超えています",1,0)</f>
        <v>0</v>
      </c>
      <c r="J52" s="503">
        <f>IF(ｴ.廃酸!$AL$31="エラー !：⑩の内数である⑪の量が⑩を超えています",1,0)</f>
        <v>0</v>
      </c>
      <c r="K52" s="503">
        <f>IF(ｵ.廃ｱﾙｶﾘ!$AL$31="エラー !：⑩の内数である⑪の量が⑩を超えています",1,0)</f>
        <v>0</v>
      </c>
      <c r="L52" s="503">
        <f>IF(ｶ.廃ﾌﾟﾗ類!$AL$31="エラー !：⑩の内数である⑪の量が⑩を超えています",1,0)</f>
        <v>0</v>
      </c>
      <c r="M52" s="503">
        <f>IF(ｷ.紙くず!$AL$31="エラー !：⑩の内数である⑪の量が⑩を超えています",1,0)</f>
        <v>0</v>
      </c>
      <c r="N52" s="503">
        <f>IF(ｸ.木くず!$AL$31="エラー !：⑩の内数である⑪の量が⑩を超えています",1,0)</f>
        <v>0</v>
      </c>
      <c r="O52" s="503">
        <f>IF(ｹ.繊維くず!$AL$31="エラー !：⑩の内数である⑪の量が⑩を超えています",1,0)</f>
        <v>0</v>
      </c>
      <c r="P52" s="503">
        <f>IF(ｺ.動植物性残さ!$AL$31="エラー !：⑩の内数である⑪の量が⑩を超えています",1,0)</f>
        <v>0</v>
      </c>
      <c r="Q52" s="503">
        <f>IF(ｻ.動物系固形不要物!$AL$31="エラー !：⑩の内数である⑪の量が⑩を超えています",1,0)</f>
        <v>0</v>
      </c>
      <c r="R52" s="503">
        <f>IF(ｼ.ｺﾞﾑくず!$AL$31="エラー !：⑩の内数である⑪の量が⑩を超えています",1,0)</f>
        <v>0</v>
      </c>
      <c r="S52" s="503">
        <f>IF(ｽ.金属くず!$AL$31="エラー !：⑩の内数である⑪の量が⑩を超えています",1,0)</f>
        <v>0</v>
      </c>
      <c r="T52" s="503">
        <f>IF(ｾ.ｶﾞﾗｽ･ｺﾝｸﾘ･陶磁器くず!$AL$31="エラー !：⑩の内数である⑪の量が⑩を超えています",1,0)</f>
        <v>0</v>
      </c>
      <c r="U52" s="503">
        <f>IF(ｿ.鉱さい!$AL$31="エラー !：⑩の内数である⑪の量が⑩を超えています",1,0)</f>
        <v>0</v>
      </c>
      <c r="V52" s="503">
        <f>IF(ﾀ.がれき類!$AL$31="エラー !：⑩の内数である⑪の量が⑩を超えています",1,0)</f>
        <v>0</v>
      </c>
      <c r="W52" s="503">
        <f>IF(ﾁ.動物のふん尿!$AL$31="エラー !：⑩の内数である⑪の量が⑩を超えています",1,0)</f>
        <v>0</v>
      </c>
      <c r="X52" s="503">
        <f>IF(ﾂ.動物の死体!$AL$31="エラー !：⑩の内数である⑪の量が⑩を超えています",1,0)</f>
        <v>0</v>
      </c>
      <c r="Y52" s="503">
        <f>IF(ﾃ.ばいじん!$AL$31="エラー !：⑩の内数である⑪の量が⑩を超えています",1,0)</f>
        <v>0</v>
      </c>
      <c r="Z52" s="503">
        <f>IF(ﾄ.混合廃棄物その他!$AL$31="エラー !：⑩の内数である⑪の量が⑩を超えています",1,0)</f>
        <v>0</v>
      </c>
    </row>
    <row r="53" spans="6:27" s="503" customFormat="1" x14ac:dyDescent="0.15">
      <c r="G53" s="504">
        <f>IF(ｱ.燃え殻!$AS$28="エラー !：⑩の内数である（⑫+⑬＋⑭）の量が⑩を超えています",1,0)</f>
        <v>0</v>
      </c>
      <c r="H53" s="503">
        <f>IF(ｲ.汚泥!$AS$28="エラー !：⑩の内数である（⑫+⑬＋⑭）の量が⑩を超えています",1,0)</f>
        <v>0</v>
      </c>
      <c r="I53" s="503">
        <f>IF(ｳ.廃油!$AS$28="エラー !：⑩の内数である（⑫+⑬＋⑭）の量が⑩を超えています",1,0)</f>
        <v>0</v>
      </c>
      <c r="J53" s="503">
        <f>IF(ｴ.廃酸!$AS$28="エラー !：⑩の内数である（⑫+⑬＋⑭）の量が⑩を超えています",1,0)</f>
        <v>0</v>
      </c>
      <c r="K53" s="503">
        <f>IF(ｵ.廃ｱﾙｶﾘ!$AS$28="エラー !：⑩の内数である（⑫+⑬＋⑭）の量が⑩を超えています",1,0)</f>
        <v>0</v>
      </c>
      <c r="L53" s="503">
        <f>IF(ｶ.廃ﾌﾟﾗ類!$AS$28="エラー !：⑩の内数である（⑫+⑬＋⑭）の量が⑩を超えています",1,0)</f>
        <v>0</v>
      </c>
      <c r="M53" s="503">
        <f>IF(ｷ.紙くず!$AS$28="エラー !：⑩の内数である（⑫+⑬＋⑭）の量が⑩を超えています",1,0)</f>
        <v>0</v>
      </c>
      <c r="N53" s="503">
        <f>IF(ｸ.木くず!$AS$28="エラー !：⑩の内数である（⑫+⑬＋⑭）の量が⑩を超えています",1,0)</f>
        <v>0</v>
      </c>
      <c r="O53" s="503">
        <f>IF(ｹ.繊維くず!$AS$28="エラー !：⑩の内数である（⑫+⑬＋⑭）の量が⑩を超えています",1,0)</f>
        <v>0</v>
      </c>
      <c r="P53" s="503">
        <f>IF(ｺ.動植物性残さ!$AS$28="エラー !：⑩の内数である（⑫+⑬＋⑭）の量が⑩を超えています",1,0)</f>
        <v>0</v>
      </c>
      <c r="Q53" s="503">
        <f>IF(ｻ.動物系固形不要物!$AS$28="エラー !：⑩の内数である（⑫+⑬＋⑭）の量が⑩を超えています",1,0)</f>
        <v>0</v>
      </c>
      <c r="R53" s="503">
        <f>IF(ｼ.ｺﾞﾑくず!$AS$28="エラー !：⑩の内数である（⑫+⑬＋⑭）の量が⑩を超えています",1,0)</f>
        <v>0</v>
      </c>
      <c r="S53" s="503">
        <f>IF(ｽ.金属くず!$AS$28="エラー !：⑩の内数である（⑫+⑬＋⑭）の量が⑩を超えています",1,0)</f>
        <v>0</v>
      </c>
      <c r="T53" s="503">
        <f>IF(ｾ.ｶﾞﾗｽ･ｺﾝｸﾘ･陶磁器くず!$AS$28="エラー !：⑩の内数である（⑫+⑬＋⑭）の量が⑩を超えています",1,0)</f>
        <v>0</v>
      </c>
      <c r="U53" s="503">
        <f>IF(ｿ.鉱さい!$AS$28="エラー !：⑩の内数である（⑫+⑬＋⑭）の量が⑩を超えています",1,0)</f>
        <v>0</v>
      </c>
      <c r="V53" s="503">
        <f>IF(ﾀ.がれき類!$AS$28="エラー !：⑩の内数である（⑫+⑬＋⑭）の量が⑩を超えています",1,0)</f>
        <v>0</v>
      </c>
      <c r="W53" s="503">
        <f>IF(ﾁ.動物のふん尿!$AS$28="エラー !：⑩の内数である（⑫+⑬＋⑭）の量が⑩を超えています",1,0)</f>
        <v>0</v>
      </c>
      <c r="X53" s="503">
        <f>IF(ﾂ.動物の死体!$AS$28="エラー !：⑩の内数である（⑫+⑬＋⑭）の量が⑩を超えています",1,0)</f>
        <v>0</v>
      </c>
      <c r="Y53" s="503">
        <f>IF(ﾃ.ばいじん!$AS$28="エラー !：⑩の内数である（⑫+⑬＋⑭）の量が⑩を超えています",1,0)</f>
        <v>0</v>
      </c>
      <c r="Z53" s="503">
        <f>IF(ﾄ.混合廃棄物その他!$AS$28="エラー !：⑩の内数である（⑫+⑬＋⑭）の量が⑩を超えています",1,0)</f>
        <v>0</v>
      </c>
    </row>
    <row r="54" spans="6:27" s="503" customFormat="1" x14ac:dyDescent="0.15">
      <c r="G54" s="504">
        <f>IF(ｱ.燃え殻!$AS$32="エラー !：⑩の内数である（⑫+⑬＋⑭）の量が⑩を超えています",1,0)</f>
        <v>0</v>
      </c>
      <c r="H54" s="503">
        <f>IF(ｲ.汚泥!$AS$32="エラー !：⑩の内数である（⑫+⑬＋⑭）の量が⑩を超えています",1,0)</f>
        <v>0</v>
      </c>
      <c r="I54" s="503">
        <f>IF(ｳ.廃油!$AS$32="エラー !：⑩の内数である（⑫+⑬＋⑭）の量が⑩を超えています",1,0)</f>
        <v>0</v>
      </c>
      <c r="J54" s="503">
        <f>IF(ｴ.廃酸!$AS$32="エラー !：⑩の内数である（⑫+⑬＋⑭）の量が⑩を超えています",1,0)</f>
        <v>0</v>
      </c>
      <c r="K54" s="503">
        <f>IF(ｵ.廃ｱﾙｶﾘ!$AS$32="エラー !：⑩の内数である（⑫+⑬＋⑭）の量が⑩を超えています",1,0)</f>
        <v>0</v>
      </c>
      <c r="L54" s="503">
        <f>IF(ｶ.廃ﾌﾟﾗ類!$AS$32="エラー !：⑩の内数である（⑫+⑬＋⑭）の量が⑩を超えています",1,0)</f>
        <v>0</v>
      </c>
      <c r="M54" s="503">
        <f>IF(ｷ.紙くず!$AS$32="エラー !：⑩の内数である（⑫+⑬＋⑭）の量が⑩を超えています",1,0)</f>
        <v>0</v>
      </c>
      <c r="N54" s="503">
        <f>IF(ｸ.木くず!$AS$32="エラー !：⑩の内数である（⑫+⑬＋⑭）の量が⑩を超えています",1,0)</f>
        <v>0</v>
      </c>
      <c r="O54" s="503">
        <f>IF(ｹ.繊維くず!$AS$32="エラー !：⑩の内数である（⑫+⑬＋⑭）の量が⑩を超えています",1,0)</f>
        <v>0</v>
      </c>
      <c r="P54" s="503">
        <f>IF(ｺ.動植物性残さ!$AS$32="エラー !：⑩の内数である（⑫+⑬＋⑭）の量が⑩を超えています",1,0)</f>
        <v>0</v>
      </c>
      <c r="Q54" s="503">
        <f>IF(ｻ.動物系固形不要物!$AS$32="エラー !：⑩の内数である（⑫+⑬＋⑭）の量が⑩を超えています",1,0)</f>
        <v>0</v>
      </c>
      <c r="R54" s="503">
        <f>IF(ｼ.ｺﾞﾑくず!$AS$32="エラー !：⑩の内数である（⑫+⑬＋⑭）の量が⑩を超えています",1,0)</f>
        <v>0</v>
      </c>
      <c r="S54" s="503">
        <f>IF(ｽ.金属くず!$AS$32="エラー !：⑩の内数である（⑫+⑬＋⑭）の量が⑩を超えています",1,0)</f>
        <v>0</v>
      </c>
      <c r="T54" s="503">
        <f>IF(ｾ.ｶﾞﾗｽ･ｺﾝｸﾘ･陶磁器くず!$AS$32="エラー !：⑩の内数である（⑫+⑬＋⑭）の量が⑩を超えています",1,0)</f>
        <v>0</v>
      </c>
      <c r="U54" s="503">
        <f>IF(ｿ.鉱さい!$AS$32="エラー !：⑩の内数である（⑫+⑬＋⑭）の量が⑩を超えています",1,0)</f>
        <v>0</v>
      </c>
      <c r="V54" s="503">
        <f>IF(ﾀ.がれき類!$AS$32="エラー !：⑩の内数である（⑫+⑬＋⑭）の量が⑩を超えています",1,0)</f>
        <v>0</v>
      </c>
      <c r="W54" s="503">
        <f>IF(ﾁ.動物のふん尿!$AS$32="エラー !：⑩の内数である（⑫+⑬＋⑭）の量が⑩を超えています",1,0)</f>
        <v>0</v>
      </c>
      <c r="X54" s="503">
        <f>IF(ﾂ.動物の死体!$AS$32="エラー !：⑩の内数である（⑫+⑬＋⑭）の量が⑩を超えています",1,0)</f>
        <v>0</v>
      </c>
      <c r="Y54" s="503">
        <f>IF(ﾃ.ばいじん!$AS$32="エラー !：⑩の内数である（⑫+⑬＋⑭）の量が⑩を超えています",1,0)</f>
        <v>0</v>
      </c>
      <c r="Z54" s="503">
        <f>IF(ﾄ.混合廃棄物その他!$AS$32="エラー !：⑩の内数である（⑫+⑬＋⑭）の量が⑩を超えています",1,0)</f>
        <v>0</v>
      </c>
    </row>
    <row r="55" spans="6:27" s="503" customFormat="1" x14ac:dyDescent="0.15">
      <c r="G55" s="505">
        <f>IF(G9="0",+G19+G20,+G9+G19+G20)</f>
        <v>0</v>
      </c>
      <c r="H55" s="505">
        <f t="shared" ref="H55:Z55" si="10">IF(H9="0",+H19+H20,+H9+H19+H20)</f>
        <v>3484</v>
      </c>
      <c r="I55" s="505">
        <f t="shared" si="10"/>
        <v>20.599999999999998</v>
      </c>
      <c r="J55" s="505">
        <f t="shared" si="10"/>
        <v>6.5</v>
      </c>
      <c r="K55" s="505">
        <f t="shared" si="10"/>
        <v>13.8</v>
      </c>
      <c r="L55" s="505">
        <f t="shared" si="10"/>
        <v>59.5</v>
      </c>
      <c r="M55" s="505">
        <f t="shared" si="10"/>
        <v>0</v>
      </c>
      <c r="N55" s="505">
        <f t="shared" si="10"/>
        <v>17.5</v>
      </c>
      <c r="O55" s="505">
        <f t="shared" si="10"/>
        <v>0</v>
      </c>
      <c r="P55" s="505">
        <f t="shared" si="10"/>
        <v>0</v>
      </c>
      <c r="Q55" s="505">
        <f t="shared" si="10"/>
        <v>0</v>
      </c>
      <c r="R55" s="505">
        <f t="shared" si="10"/>
        <v>0</v>
      </c>
      <c r="S55" s="505">
        <f t="shared" si="10"/>
        <v>7.4</v>
      </c>
      <c r="T55" s="505">
        <f t="shared" si="10"/>
        <v>13</v>
      </c>
      <c r="U55" s="505">
        <f t="shared" si="10"/>
        <v>0</v>
      </c>
      <c r="V55" s="505">
        <f t="shared" si="10"/>
        <v>9.6</v>
      </c>
      <c r="W55" s="505">
        <f t="shared" si="10"/>
        <v>0</v>
      </c>
      <c r="X55" s="505">
        <f t="shared" si="10"/>
        <v>0</v>
      </c>
      <c r="Y55" s="505">
        <f t="shared" si="10"/>
        <v>0</v>
      </c>
      <c r="Z55" s="505">
        <f t="shared" si="10"/>
        <v>39.700000000000003</v>
      </c>
      <c r="AA55" s="506">
        <f>+AA9+AA19+AA20</f>
        <v>3671.6</v>
      </c>
    </row>
    <row r="56" spans="6:27" s="503" customFormat="1" ht="13.5" x14ac:dyDescent="0.15">
      <c r="F56" s="507"/>
    </row>
    <row r="57" spans="6:27" s="503" customFormat="1" ht="13.5" x14ac:dyDescent="0.15">
      <c r="F57" s="507"/>
    </row>
    <row r="58" spans="6:27" s="503" customFormat="1" ht="13.5" x14ac:dyDescent="0.15">
      <c r="F58" s="507"/>
    </row>
    <row r="59" spans="6:27" s="503" customFormat="1" ht="13.5" x14ac:dyDescent="0.15">
      <c r="F59" s="507"/>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5月 31日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東京都港区西新橋一丁目１４番１号</v>
      </c>
      <c r="K16" s="806"/>
      <c r="L16" s="807"/>
      <c r="M16" s="807"/>
      <c r="N16" s="807"/>
      <c r="O16" s="808"/>
    </row>
    <row r="17" spans="1:48" ht="26.25" customHeight="1" x14ac:dyDescent="0.15">
      <c r="C17" s="249"/>
      <c r="D17" s="250"/>
      <c r="E17" s="250"/>
      <c r="F17" s="250"/>
      <c r="G17" s="250"/>
      <c r="H17" s="254" t="s">
        <v>7</v>
      </c>
      <c r="I17" s="254"/>
      <c r="J17" s="806" t="str">
        <f>+表紙!J40</f>
        <v>東亞合成株式会社
代表取締役社長　髙村　美己志　</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０３－３５９７－７２１５</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東亞合成株式会社　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2038</v>
      </c>
      <c r="N25" s="859"/>
      <c r="O25" s="860"/>
    </row>
    <row r="26" spans="1:48" ht="18" customHeight="1" x14ac:dyDescent="0.15">
      <c r="C26" s="839" t="s">
        <v>11</v>
      </c>
      <c r="D26" s="840"/>
      <c r="E26" s="841"/>
      <c r="F26" s="833" t="str">
        <f>+表紙!F49</f>
        <v>横浜市鶴見区末広町一丁目７番地</v>
      </c>
      <c r="G26" s="834"/>
      <c r="H26" s="834"/>
      <c r="I26" s="834"/>
      <c r="J26" s="834"/>
      <c r="K26" s="834"/>
      <c r="L26" s="139" t="s">
        <v>172</v>
      </c>
      <c r="M26" s="259"/>
      <c r="N26" s="837" t="str">
        <f>IF(+表紙!N49="","",+表紙!N49)</f>
        <v>045-503-7300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7" t="s">
        <v>364</v>
      </c>
      <c r="D28" s="368"/>
      <c r="E28" s="368"/>
      <c r="F28" s="369"/>
      <c r="G28" s="369"/>
      <c r="H28" s="369"/>
      <c r="I28" s="369"/>
      <c r="J28" s="369"/>
      <c r="K28" s="369"/>
      <c r="L28" s="370"/>
      <c r="M28" s="371"/>
      <c r="N28" s="372"/>
      <c r="O28" s="37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4"/>
      <c r="D29" s="375" t="s">
        <v>17</v>
      </c>
      <c r="E29" s="376" t="s">
        <v>12</v>
      </c>
      <c r="F29" s="861" t="str">
        <f>+表紙!F52</f>
        <v>Ｅ16－化学工業</v>
      </c>
      <c r="G29" s="862"/>
      <c r="H29" s="862"/>
      <c r="I29" s="862"/>
      <c r="J29" s="369" t="s">
        <v>47</v>
      </c>
      <c r="K29" s="369"/>
      <c r="L29" s="863" t="str">
        <f>+表紙!L52</f>
        <v>ソーダ工業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7"/>
      <c r="D30" s="378" t="s">
        <v>19</v>
      </c>
      <c r="E30" s="379" t="s">
        <v>365</v>
      </c>
      <c r="F30" s="793" t="s">
        <v>366</v>
      </c>
      <c r="G30" s="794"/>
      <c r="H30" s="795"/>
      <c r="I30" s="793" t="s">
        <v>367</v>
      </c>
      <c r="J30" s="797"/>
      <c r="K30" s="864"/>
      <c r="L30" s="798">
        <f>+表紙!L53</f>
        <v>12806</v>
      </c>
      <c r="M30" s="799"/>
      <c r="N30" s="380" t="s">
        <v>368</v>
      </c>
      <c r="O30" s="38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7"/>
      <c r="D31" s="374"/>
      <c r="E31" s="382"/>
      <c r="F31" s="793" t="s">
        <v>369</v>
      </c>
      <c r="G31" s="794"/>
      <c r="H31" s="795"/>
      <c r="I31" s="796" t="s">
        <v>370</v>
      </c>
      <c r="J31" s="797"/>
      <c r="K31" s="797"/>
      <c r="L31" s="798">
        <f>+表紙!L54</f>
        <v>0</v>
      </c>
      <c r="M31" s="799"/>
      <c r="N31" s="380" t="s">
        <v>368</v>
      </c>
      <c r="O31" s="38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7"/>
      <c r="D32" s="791" t="s">
        <v>371</v>
      </c>
      <c r="E32" s="792"/>
      <c r="F32" s="793" t="s">
        <v>372</v>
      </c>
      <c r="G32" s="794"/>
      <c r="H32" s="795"/>
      <c r="I32" s="796" t="s">
        <v>373</v>
      </c>
      <c r="J32" s="797"/>
      <c r="K32" s="797"/>
      <c r="L32" s="798">
        <f>+表紙!L55</f>
        <v>0</v>
      </c>
      <c r="M32" s="799"/>
      <c r="N32" s="380" t="s">
        <v>374</v>
      </c>
      <c r="O32" s="38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7"/>
      <c r="D33" s="791"/>
      <c r="E33" s="792"/>
      <c r="F33" s="793" t="s">
        <v>375</v>
      </c>
      <c r="G33" s="794"/>
      <c r="H33" s="795"/>
      <c r="I33" s="796" t="s">
        <v>376</v>
      </c>
      <c r="J33" s="797"/>
      <c r="K33" s="797"/>
      <c r="L33" s="798">
        <f>+表紙!L56</f>
        <v>0</v>
      </c>
      <c r="M33" s="799"/>
      <c r="N33" s="380" t="s">
        <v>368</v>
      </c>
      <c r="O33" s="38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7"/>
      <c r="D34" s="374"/>
      <c r="E34" s="382"/>
      <c r="F34" s="330" t="s">
        <v>377</v>
      </c>
      <c r="G34" s="383"/>
      <c r="H34" s="383"/>
      <c r="I34" s="383"/>
      <c r="J34" s="334"/>
      <c r="K34" s="334"/>
      <c r="L34" s="384"/>
      <c r="M34" s="384"/>
      <c r="N34" s="385"/>
      <c r="O34" s="38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7"/>
      <c r="D35" s="387"/>
      <c r="E35" s="388"/>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89"/>
      <c r="D36" s="390" t="s">
        <v>24</v>
      </c>
      <c r="E36" s="391" t="s">
        <v>378</v>
      </c>
      <c r="F36" s="803">
        <f>+表紙!F59</f>
        <v>100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7">
        <f>+表紙!H63</f>
        <v>1941</v>
      </c>
      <c r="I40" s="293" t="s">
        <v>4</v>
      </c>
      <c r="J40" s="542" t="s">
        <v>324</v>
      </c>
      <c r="K40" s="543"/>
      <c r="L40" s="544"/>
      <c r="M40" s="865">
        <f>+表紙!M63</f>
        <v>1207.5</v>
      </c>
      <c r="N40" s="866">
        <f>+表紙!N63</f>
        <v>0</v>
      </c>
      <c r="O40" s="496" t="s">
        <v>4</v>
      </c>
    </row>
    <row r="41" spans="1:48" ht="24.75" customHeight="1" x14ac:dyDescent="0.15">
      <c r="C41" s="871"/>
      <c r="D41" s="539" t="s">
        <v>301</v>
      </c>
      <c r="E41" s="540"/>
      <c r="F41" s="540"/>
      <c r="G41" s="541"/>
      <c r="H41" s="297">
        <f>+表紙!H64</f>
        <v>124.3</v>
      </c>
      <c r="I41" s="293" t="s">
        <v>4</v>
      </c>
      <c r="J41" s="542" t="s">
        <v>305</v>
      </c>
      <c r="K41" s="543"/>
      <c r="L41" s="544"/>
      <c r="M41" s="865">
        <f>+表紙!M64</f>
        <v>720.00000000000023</v>
      </c>
      <c r="N41" s="866">
        <f>+表紙!N64</f>
        <v>0</v>
      </c>
      <c r="O41" s="37" t="s">
        <v>4</v>
      </c>
    </row>
    <row r="42" spans="1:48" ht="24.75" customHeight="1" x14ac:dyDescent="0.15">
      <c r="C42" s="871"/>
      <c r="D42" s="539" t="s">
        <v>302</v>
      </c>
      <c r="E42" s="540"/>
      <c r="F42" s="540"/>
      <c r="G42" s="541"/>
      <c r="H42" s="297" t="str">
        <f>+表紙!H65</f>
        <v>0</v>
      </c>
      <c r="I42" s="293" t="s">
        <v>4</v>
      </c>
      <c r="J42" s="867" t="s">
        <v>306</v>
      </c>
      <c r="K42" s="868"/>
      <c r="L42" s="869"/>
      <c r="M42" s="865">
        <f>+表紙!M65</f>
        <v>1192.7</v>
      </c>
      <c r="N42" s="866">
        <f>+表紙!N65</f>
        <v>0</v>
      </c>
      <c r="O42" s="197" t="s">
        <v>4</v>
      </c>
    </row>
    <row r="43" spans="1:48" ht="24.75" customHeight="1" x14ac:dyDescent="0.15">
      <c r="C43" s="191"/>
      <c r="D43" s="539" t="s">
        <v>303</v>
      </c>
      <c r="E43" s="540"/>
      <c r="F43" s="540"/>
      <c r="G43" s="541"/>
      <c r="H43" s="297">
        <f>+表紙!H66</f>
        <v>609.20000000000005</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7"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2024-10-04T05:13:18Z</dcterms:created>
  <dcterms:modified xsi:type="dcterms:W3CDTF">2024-10-04T06:17:26Z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2024form3(様式3).xlsx</vt:lpwstr>
  </property>
</Properties>
</file>