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735" yWindow="735" windowWidth="26910" windowHeight="160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AA36" i="94"/>
  <c r="AA28" i="94"/>
  <c r="H32" i="94"/>
  <c r="H31" i="94" s="1"/>
  <c r="H26" i="94" s="1"/>
  <c r="H38" i="94"/>
  <c r="H37" i="94" s="1"/>
  <c r="O38" i="94"/>
  <c r="O37" i="94" s="1"/>
  <c r="O19" i="94" s="1"/>
  <c r="O9" i="94" s="1"/>
  <c r="O55" i="94" s="1"/>
  <c r="AK27" i="82"/>
  <c r="X32" i="94"/>
  <c r="X31" i="94" s="1"/>
  <c r="X26" i="94" s="1"/>
  <c r="X18" i="82"/>
  <c r="O16" i="83"/>
  <c r="Y50" i="94" s="1"/>
  <c r="X21" i="83"/>
  <c r="AK27" i="83"/>
  <c r="O16" i="94"/>
  <c r="H27" i="94"/>
  <c r="X27" i="94"/>
  <c r="X21" i="78"/>
  <c r="O16" i="79"/>
  <c r="R50" i="94" s="1"/>
  <c r="X21" i="89"/>
  <c r="F12" i="83"/>
  <c r="O18" i="94"/>
  <c r="O10" i="94"/>
  <c r="O17"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1" i="94" l="1"/>
  <c r="O12" i="94"/>
  <c r="O13" i="94"/>
  <c r="O14" i="94"/>
  <c r="O15"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<sst xmlns="http://schemas.openxmlformats.org/spreadsheetml/2006/main" count="3176" uniqueCount="466">
  <si>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</si>
  <si>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</si>
  <si>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</si>
  <si>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</si>
  <si>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</si>
  <si>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</si>
  <si>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</si>
  <si>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</si>
  <si>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</si>
  <si>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</si>
  <si>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</si>
  <si>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</si>
  <si>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</si>
  <si>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</si>
  <si>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</si>
  <si>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</si>
  <si>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</si>
  <si>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</si>
  <si>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</si>
  <si>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</si>
  <si>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</si>
  <si>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</si>
  <si>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</si>
  <si>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</si>
  <si>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</si>
  <si>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</si>
  <si>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</si>
  <si>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</si>
  <si>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</si>
  <si>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</si>
  <si>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</si>
  <si>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</si>
  <si>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</si>
  <si>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</si>
  <si>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</si>
  <si>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</si>
  <si>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</si>
  <si>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</si>
  <si>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</si>
  <si>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</si>
  <si>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</si>
  <si>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</si>
  <si>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</si>
  <si>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</si>
  <si>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</si>
  <si>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</si>
  <si>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</si>
  <si>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</si>
  <si>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</si>
  <si>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</si>
  <si>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</si>
  <si>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</si>
  <si>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</si>
  <si>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</si>
  <si>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</si>
  <si>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</si>
  <si>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</si>
  <si>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</si>
  <si>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</si>
  <si>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</si>
  <si>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</si>
  <si>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</si>
  <si>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</si>
  <si>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</si>
  <si>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</si>
  <si>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</si>
  <si>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</si>
  <si>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</si>
  <si>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</si>
  <si>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</si>
  <si>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</si>
  <si>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</si>
  <si>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</si>
  <si>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</si>
  <si>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</si>
  <si>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</si>
  <si>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</si>
  <si>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</si>
  <si>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</si>
  <si>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</si>
  <si>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</si>
  <si>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</si>
  <si>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</si>
  <si>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</si>
  <si>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</si>
  <si>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</si>
  <si>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</si>
  <si>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</si>
  <si>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</si>
  <si>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</si>
  <si>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</si>
  <si>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</si>
  <si>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</si>
  <si>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</si>
  <si>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</si>
  <si>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</si>
  <si>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</si>
  <si>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</si>
  <si>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</si>
  <si>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</si>
  <si>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</si>
  <si>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</si>
  <si>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</si>
  <si>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</si>
  <si>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</si>
  <si>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</si>
  <si>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</si>
  <si>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</si>
  <si>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</si>
  <si>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</si>
  <si>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</si>
  <si>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</si>
  <si>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</si>
  <si>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</si>
  <si>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</si>
  <si>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</si>
  <si>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</si>
  <si>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</si>
  <si>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</si>
  <si>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</si>
  <si>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</si>
  <si>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</si>
  <si>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</si>
  <si>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</si>
  <si>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</si>
  <si>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</si>
  <si>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</si>
  <si>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</si>
  <si>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</si>
  <si>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</si>
  <si>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</si>
  <si>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</si>
  <si>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</si>
  <si>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</si>
  <si>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</si>
  <si>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</si>
  <si>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</si>
  <si>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</si>
  <si>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</si>
  <si>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</si>
  <si>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</si>
  <si>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</si>
  <si>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</si>
  <si>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</si>
  <si>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</si>
  <si>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</si>
  <si>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</si>
  <si>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</si>
  <si>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</si>
  <si>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</si>
  <si>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</si>
  <si>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</si>
  <si>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</si>
  <si>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</si>
  <si>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</si>
  <si>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</si>
  <si>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</si>
  <si>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</si>
  <si>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</si>
  <si>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</si>
  <si>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</si>
  <si>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</si>
  <si>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</si>
  <si>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</si>
  <si>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</si>
  <si>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</si>
  <si>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</si>
  <si>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</si>
  <si>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</si>
  <si>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</si>
  <si>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</si>
  <si>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</si>
  <si>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</si>
  <si>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</si>
  <si>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</si>
  <si>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</si>
  <si>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</si>
  <si>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</si>
  <si>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</si>
  <si>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</si>
  <si>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</si>
  <si>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</si>
  <si>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</si>
  <si>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</si>
  <si>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</si>
  <si>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</si>
  <si>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</si>
  <si>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</si>
  <si>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</si>
  <si>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</si>
  <si>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</si>
  <si>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</si>
  <si>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</si>
  <si>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</si>
  <si>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</si>
  <si>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</si>
  <si>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</si>
  <si>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</si>
  <si>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</si>
  <si>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</si>
  <si>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</si>
  <si>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</si>
  <si>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</si>
  <si>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</si>
  <si>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</si>
  <si>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</si>
  <si>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</si>
  <si>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</si>
  <si>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</si>
  <si>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</si>
  <si>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</si>
  <si>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</si>
  <si>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</si>
  <si>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</si>
  <si>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</si>
  <si>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</si>
  <si>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</si>
  <si>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</si>
  <si>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</si>
  <si>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</si>
  <si>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</si>
  <si>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</si>
  <si>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</si>
  <si>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</si>
  <si>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</si>
  <si>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</si>
  <si>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</si>
  <si>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</si>
  <si>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</si>
  <si>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</si>
  <si>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</si>
  <si>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</si>
  <si>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</si>
  <si>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</si>
  <si>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</si>
  <si>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</si>
  <si>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</si>
  <si>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</si>
  <si>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</si>
  <si>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</si>
  <si>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</si>
  <si>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</si>
  <si>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</si>
  <si>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</si>
  <si>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</si>
  <si>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</si>
  <si>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</si>
  <si>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</si>
  <si>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</si>
  <si>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</si>
  <si>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</si>
  <si>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</si>
  <si>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</si>
  <si>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</si>
  <si>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</si>
  <si>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</si>
  <si>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</si>
  <si>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</si>
  <si>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</si>
  <si>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</si>
  <si>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</si>
  <si>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</si>
  <si>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</si>
  <si>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</si>
  <si>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</si>
  <si>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</si>
  <si>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</si>
  <si>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</si>
  <si>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</si>
  <si>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</si>
  <si>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</si>
  <si>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</si>
  <si>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</si>
  <si>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</si>
  <si>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</si>
  <si>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</si>
  <si>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</si>
  <si>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</si>
  <si>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</si>
  <si>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</si>
  <si>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</si>
  <si>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</si>
  <si>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</si>
  <si>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</si>
  <si>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</si>
  <si>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</si>
  <si>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</si>
  <si>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</si>
  <si>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</si>
  <si>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</si>
  <si>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</si>
  <si>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</si>
  <si>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</si>
  <si>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</si>
  <si>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</si>
  <si>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</si>
  <si>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</si>
  <si>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</si>
  <si>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</si>
  <si>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</si>
  <si>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</si>
  <si>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</si>
  <si>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</si>
  <si>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</si>
  <si>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</si>
  <si>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</si>
  <si>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</si>
  <si>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</si>
  <si>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</si>
  <si>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</si>
  <si>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</si>
  <si>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</si>
  <si>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</si>
  <si>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</si>
  <si>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</si>
  <si>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</si>
  <si>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</si>
  <si>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</si>
  <si>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</si>
  <si>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</si>
  <si>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</si>
  <si>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</si>
  <si>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</si>
  <si>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</si>
  <si>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</si>
  <si>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</si>
  <si>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</si>
  <si>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</si>
  <si>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</si>
  <si>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</si>
  <si>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</si>
  <si>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</si>
  <si>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</si>
  <si>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</si>
  <si>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</si>
  <si>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</si>
  <si>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</si>
  <si>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</si>
  <si>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</si>
  <si>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</si>
  <si>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</si>
  <si>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</si>
  <si>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</si>
  <si>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</si>
  <si>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</si>
  <si>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</si>
  <si>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</si>
  <si>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</si>
  <si>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</si>
  <si>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</si>
  <si>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</si>
  <si>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</si>
  <si>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</si>
  <si>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</si>
  <si>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</si>
  <si>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</si>
  <si>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</si>
  <si>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</si>
  <si>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</si>
  <si>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</si>
  <si>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</si>
  <si>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</si>
  <si>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</si>
  <si>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</si>
  <si>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</si>
  <si>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</si>
  <si>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</si>
  <si>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</si>
  <si>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</si>
  <si>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</si>
  <si>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</si>
  <si>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</si>
  <si>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</si>
  <si>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</si>
  <si>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</si>
  <si>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</si>
  <si>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</si>
  <si>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</si>
  <si>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</si>
  <si>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</si>
  <si>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</si>
  <si>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</si>
  <si>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</si>
  <si>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</si>
  <si>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</si>
  <si>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</si>
  <si>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</si>
  <si>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</si>
  <si>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</si>
  <si>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</si>
  <si>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</si>
  <si>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</si>
  <si>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</si>
  <si>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</si>
  <si>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</si>
  <si>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</si>
  <si>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</si>
  <si>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</si>
  <si>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</si>
  <si>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</si>
  <si>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</si>
  <si>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</si>
  <si>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</si>
  <si>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</si>
  <si>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</si>
  <si>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</si>
  <si>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</si>
  <si>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</si>
  <si>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</si>
  <si>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</si>
  <si>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</si>
  <si>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</si>
  <si>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</si>
  <si>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</si>
  <si>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</si>
  <si>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</si>
  <si>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</si>
  <si>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</si>
  <si>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</si>
  <si>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</si>
  <si>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</si>
  <si>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</si>
  <si>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</si>
  <si>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</si>
  <si>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</si>
  <si>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</si>
  <si>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</si>
  <si>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</si>
  <si>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</si>
  <si>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</si>
  <si>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</si>
  <si>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</si>
  <si>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</si>
  <si>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</si>
  <si>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</si>
  <si>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</si>
  <si>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</si>
  <si>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</si>
  <si>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</si>
  <si>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</si>
  <si>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</si>
  <si>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</si>
  <si>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</si>
  <si>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</si>
  <si>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</si>
  <si>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25日</t>
    <phoneticPr fontId="3"/>
  </si>
  <si>
    <t>神奈川県横浜市鶴見区大黒町13-46</t>
    <phoneticPr fontId="3"/>
  </si>
  <si>
    <t>太平洋製糖株式会社
代表取締役社長　　　森　昌弘</t>
    <phoneticPr fontId="3"/>
  </si>
  <si>
    <t>太平洋製糖株式会社</t>
    <phoneticPr fontId="3"/>
  </si>
  <si>
    <t>神奈川県横浜市鶴見区大黒町13-46</t>
    <phoneticPr fontId="3"/>
  </si>
  <si>
    <t>045-501-0511</t>
    <phoneticPr fontId="3"/>
  </si>
  <si>
    <t>横浜市長</t>
    <phoneticPr fontId="3"/>
  </si>
  <si>
    <t>Ｅ09－食料品製造業</t>
    <phoneticPr fontId="3"/>
  </si>
  <si>
    <t>砂糖精製業</t>
  </si>
  <si>
    <t>045-501-0511</t>
  </si>
  <si>
    <t>　　　　別紙：管理体制図参照</t>
    <rPh sb="4" eb="6">
      <t>ベッシ</t>
    </rPh>
    <rPh sb="7" eb="9">
      <t>カンリ</t>
    </rPh>
    <rPh sb="9" eb="11">
      <t>タイセイ</t>
    </rPh>
    <rPh sb="11" eb="12">
      <t>ズ</t>
    </rPh>
    <rPh sb="12" eb="14">
      <t>サンショウ</t>
    </rPh>
    <phoneticPr fontId="3"/>
  </si>
  <si>
    <t>〇自社の中間処理施設の管理および汚泥の水分を下げる管理を継続します。
　①水分測定を行い管理する
　②脱水前の汚泥濃度を上げる管理をする
　③副資材（消石灰）使用量の減量化に努める</t>
    <rPh sb="1" eb="3">
      <t>ジシャ</t>
    </rPh>
    <rPh sb="4" eb="8">
      <t>チュウカンショリ</t>
    </rPh>
    <rPh sb="8" eb="10">
      <t>シセツ</t>
    </rPh>
    <rPh sb="11" eb="13">
      <t>カンリ</t>
    </rPh>
    <rPh sb="16" eb="18">
      <t>オデイ</t>
    </rPh>
    <rPh sb="19" eb="21">
      <t>スイブン</t>
    </rPh>
    <rPh sb="22" eb="23">
      <t>サ</t>
    </rPh>
    <rPh sb="25" eb="27">
      <t>カンリ</t>
    </rPh>
    <rPh sb="28" eb="30">
      <t>ケイゾク</t>
    </rPh>
    <rPh sb="37" eb="41">
      <t>スイブンソクテイ</t>
    </rPh>
    <rPh sb="42" eb="43">
      <t>オコナ</t>
    </rPh>
    <rPh sb="44" eb="46">
      <t>カンリ</t>
    </rPh>
    <rPh sb="51" eb="54">
      <t>ダッスイマエ</t>
    </rPh>
    <rPh sb="55" eb="59">
      <t>オデイノウド</t>
    </rPh>
    <rPh sb="60" eb="61">
      <t>ア</t>
    </rPh>
    <rPh sb="63" eb="65">
      <t>カンリ</t>
    </rPh>
    <rPh sb="71" eb="74">
      <t>フクシザイ</t>
    </rPh>
    <rPh sb="75" eb="78">
      <t>ショウセッカイ</t>
    </rPh>
    <rPh sb="79" eb="82">
      <t>シヨウリョウ</t>
    </rPh>
    <rPh sb="83" eb="86">
      <t>ゲンリョウカ</t>
    </rPh>
    <rPh sb="87" eb="88">
      <t>ツト</t>
    </rPh>
    <phoneticPr fontId="3"/>
  </si>
  <si>
    <t>〇産業廃棄物量の殆どが生産工程および排水処理施設から排出される汚泥となる。
汚泥は、自社の中間処理施設で脱水し可能な限り水分を除去して減量化に努めているが、原料品質の悪化により無機汚泥量が増加した。
〇弊社は受託生産会社であるため、受託量や原料の品質により廃棄量が増減いたします。</t>
    <rPh sb="1" eb="6">
      <t>サンギョウハイキブツ</t>
    </rPh>
    <rPh sb="6" eb="7">
      <t>リョウ</t>
    </rPh>
    <rPh sb="8" eb="9">
      <t>ホトン</t>
    </rPh>
    <rPh sb="11" eb="15">
      <t>セイサンコウテイ</t>
    </rPh>
    <rPh sb="18" eb="22">
      <t>ハイスイショリ</t>
    </rPh>
    <rPh sb="22" eb="24">
      <t>シセツ</t>
    </rPh>
    <rPh sb="26" eb="28">
      <t>ハイシュツ</t>
    </rPh>
    <rPh sb="31" eb="33">
      <t>オデイ</t>
    </rPh>
    <rPh sb="38" eb="40">
      <t>オデイ</t>
    </rPh>
    <rPh sb="42" eb="44">
      <t>ジシャ</t>
    </rPh>
    <rPh sb="45" eb="51">
      <t>チュウカンショリシセツ</t>
    </rPh>
    <rPh sb="52" eb="54">
      <t>ダッスイ</t>
    </rPh>
    <rPh sb="55" eb="57">
      <t>カノウ</t>
    </rPh>
    <rPh sb="58" eb="59">
      <t>カギ</t>
    </rPh>
    <rPh sb="60" eb="62">
      <t>スイブン</t>
    </rPh>
    <rPh sb="63" eb="65">
      <t>ジョキョ</t>
    </rPh>
    <rPh sb="67" eb="70">
      <t>ゲンリョウカ</t>
    </rPh>
    <rPh sb="71" eb="72">
      <t>ツト</t>
    </rPh>
    <rPh sb="78" eb="80">
      <t>ゲンリョウ</t>
    </rPh>
    <rPh sb="80" eb="82">
      <t>ヒンシツ</t>
    </rPh>
    <rPh sb="83" eb="85">
      <t>アッカ</t>
    </rPh>
    <rPh sb="88" eb="92">
      <t>ムキオデイ</t>
    </rPh>
    <rPh sb="92" eb="93">
      <t>リョウ</t>
    </rPh>
    <rPh sb="94" eb="96">
      <t>ゾウカ</t>
    </rPh>
    <rPh sb="102" eb="104">
      <t>ヘイシャ</t>
    </rPh>
    <rPh sb="105" eb="107">
      <t>ジュタク</t>
    </rPh>
    <rPh sb="107" eb="109">
      <t>セイサン</t>
    </rPh>
    <rPh sb="109" eb="111">
      <t>カイシャ</t>
    </rPh>
    <rPh sb="117" eb="120">
      <t>ジュタクリョウ</t>
    </rPh>
    <rPh sb="121" eb="123">
      <t>ゲンリョウ</t>
    </rPh>
    <rPh sb="124" eb="126">
      <t>ヒンシツ</t>
    </rPh>
    <rPh sb="129" eb="132">
      <t>ハイキリョウ</t>
    </rPh>
    <rPh sb="133" eb="135">
      <t>ゾウゲン</t>
    </rPh>
    <phoneticPr fontId="3"/>
  </si>
  <si>
    <t>〇生産工程および排水処理施設から排出される汚泥は、自社中間処理施設で脱水後 専用タンクに保管します。
〇その他の廃棄物は種類ごとに指定分別場で保管しています。</t>
    <rPh sb="1" eb="5">
      <t>セイサンコウテイ</t>
    </rPh>
    <rPh sb="8" eb="12">
      <t>ハイスイショリ</t>
    </rPh>
    <rPh sb="12" eb="14">
      <t>シセツ</t>
    </rPh>
    <rPh sb="16" eb="18">
      <t>ハイシュツ</t>
    </rPh>
    <rPh sb="21" eb="23">
      <t>オデイ</t>
    </rPh>
    <rPh sb="25" eb="27">
      <t>ジシャ</t>
    </rPh>
    <rPh sb="27" eb="31">
      <t>チュウカンショリ</t>
    </rPh>
    <rPh sb="31" eb="33">
      <t>シセツ</t>
    </rPh>
    <rPh sb="34" eb="37">
      <t>ダッスイゴ</t>
    </rPh>
    <rPh sb="38" eb="40">
      <t>センヨウ</t>
    </rPh>
    <rPh sb="44" eb="46">
      <t>ホカン</t>
    </rPh>
    <rPh sb="55" eb="56">
      <t>タ</t>
    </rPh>
    <rPh sb="57" eb="60">
      <t>ハイキブツ</t>
    </rPh>
    <rPh sb="61" eb="63">
      <t>シュルイ</t>
    </rPh>
    <rPh sb="66" eb="68">
      <t>シテイ</t>
    </rPh>
    <rPh sb="68" eb="70">
      <t>ブンベツ</t>
    </rPh>
    <rPh sb="70" eb="71">
      <t>バ</t>
    </rPh>
    <rPh sb="72" eb="74">
      <t>ホカン</t>
    </rPh>
    <phoneticPr fontId="3"/>
  </si>
  <si>
    <t>〇分別の徹底について引き続き定期的に指導していく。
〇保管場所を定期的に巡回点検し整理していく。また、不十分な場合は指導する。</t>
    <rPh sb="1" eb="3">
      <t>ブンベツ</t>
    </rPh>
    <rPh sb="4" eb="6">
      <t>テッテイ</t>
    </rPh>
    <rPh sb="10" eb="11">
      <t>ヒ</t>
    </rPh>
    <rPh sb="12" eb="13">
      <t>ツヅ</t>
    </rPh>
    <rPh sb="14" eb="17">
      <t>テイキテキ</t>
    </rPh>
    <rPh sb="18" eb="20">
      <t>シドウ</t>
    </rPh>
    <rPh sb="28" eb="32">
      <t>ホカンバショ</t>
    </rPh>
    <rPh sb="33" eb="36">
      <t>テイキテキ</t>
    </rPh>
    <rPh sb="37" eb="41">
      <t>ジュンカイテンケン</t>
    </rPh>
    <rPh sb="42" eb="44">
      <t>セイリ</t>
    </rPh>
    <rPh sb="52" eb="55">
      <t>フジュウブン</t>
    </rPh>
    <rPh sb="56" eb="58">
      <t>バアイ</t>
    </rPh>
    <rPh sb="59" eb="61">
      <t>シドウ</t>
    </rPh>
    <phoneticPr fontId="3"/>
  </si>
  <si>
    <t>〇自社での再生利用は行っておりません。</t>
    <rPh sb="1" eb="3">
      <t>ジシャ</t>
    </rPh>
    <rPh sb="5" eb="9">
      <t>サイセイリヨウ</t>
    </rPh>
    <rPh sb="10" eb="11">
      <t>オコナ</t>
    </rPh>
    <phoneticPr fontId="3"/>
  </si>
  <si>
    <t>〇自社での再生利用は行っておりません。</t>
    <phoneticPr fontId="3"/>
  </si>
  <si>
    <t>〇自社の中間処理施設の管理および汚泥の水分を下げる管理を継続します。
　①水分測定を行い管理する
　②脱水前の汚泥濃度を上げる管理をする
　③副資材（消石灰）使用量の減量化に努める</t>
    <phoneticPr fontId="3"/>
  </si>
  <si>
    <t>〇産業廃棄物量の殆どが生産工程および排水処理施設から排出される汚泥となる。
汚泥は、自社の中間処理施設で脱水し可能な限り水分を除去して減量化に努めているが、原料品質の悪化により無機汚泥量が増加した。
〇弊社は受託生産会社であるため、受託量や原料の品質により廃棄量が増減いたします。</t>
    <phoneticPr fontId="3"/>
  </si>
  <si>
    <t>〇産業廃棄物の処分委託先について、現地を定期的に訪問し確認を行う。
〇産業廃棄物関連業者から処理委託に関して情報収集を行う。</t>
    <rPh sb="1" eb="6">
      <t>サンギョウハイキブツ</t>
    </rPh>
    <rPh sb="7" eb="9">
      <t>ショブン</t>
    </rPh>
    <rPh sb="9" eb="12">
      <t>イタクサキ</t>
    </rPh>
    <rPh sb="17" eb="19">
      <t>ゲンチ</t>
    </rPh>
    <rPh sb="20" eb="23">
      <t>テイキテキ</t>
    </rPh>
    <rPh sb="24" eb="26">
      <t>ホウモン</t>
    </rPh>
    <rPh sb="27" eb="29">
      <t>カクニン</t>
    </rPh>
    <rPh sb="30" eb="31">
      <t>オコナ</t>
    </rPh>
    <rPh sb="36" eb="41">
      <t>サンギョウハイキブツ</t>
    </rPh>
    <rPh sb="41" eb="45">
      <t>カンレンギョウシャ</t>
    </rPh>
    <rPh sb="47" eb="51">
      <t>ショリイタク</t>
    </rPh>
    <rPh sb="52" eb="53">
      <t>カン</t>
    </rPh>
    <rPh sb="55" eb="59">
      <t>ジョウホウシュウシュウ</t>
    </rPh>
    <rPh sb="60" eb="61">
      <t>オコナ</t>
    </rPh>
    <phoneticPr fontId="3"/>
  </si>
  <si>
    <t>●燃え殻⇒収集運搬⇒中間処理場（焼却）⇒最終処分場（再資源）
●汚泥
　製造工程排出汚泥⇒自社中間処理（脱水）⇒収集運搬⇒最終処分場（再利用/セメント原料）
　排水処理施設余剰汚泥⇒自社中間処理（脱水）⇒収集運搬⇒最終処分場（再利用/肥料化）
  海水ピット汚泥⇒中間処理⇒収集運搬⇒最終処分場（再資源or埋立）
●廃油⇒収集運搬⇒中間処理場（油水分離）⇒最終処分場（再利用）
●廃プラ類
　包装工程・備品等⇒収集運搬⇒中間処理場（破砕）⇒最終処分場（再資源）
　分析試験用⇒収集運搬⇒最終処分場（埋立）
●木くず⇒収集運搬⇒中間処理場（粉砕）⇒最終処分場（再資源）
●金属くず⇒収集運搬⇒中間処理場（粉砕）⇒最終処分場（再資源）
●ガラス・コンクリ・陶器くず⇒収集運搬⇒中間処理場（破砕）⇒最終処分場（再資源）</t>
    <rPh sb="153" eb="155">
      <t>ウメタテ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</si>
</sst>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115" zoomScaleNormal="115" zoomScaleSheetLayoutView="115" workbookViewId="0">
      <selection activeCell="X79" sqref="X7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2041</v>
      </c>
      <c r="Q49" s="567"/>
      <c r="R49" s="567"/>
      <c r="S49" s="567"/>
      <c r="T49" s="567"/>
      <c r="U49" s="568"/>
    </row>
    <row r="50" spans="3:23" ht="26.25" customHeight="1" x14ac:dyDescent="0.15">
      <c r="C50" s="538" t="s">
        <v>11</v>
      </c>
      <c r="D50" s="539"/>
      <c r="E50" s="540"/>
      <c r="F50" s="549" t="s">
        <v>449</v>
      </c>
      <c r="G50" s="550"/>
      <c r="H50" s="550"/>
      <c r="I50" s="550"/>
      <c r="J50" s="550"/>
      <c r="K50" s="550"/>
      <c r="L50" s="550"/>
      <c r="M50" s="550"/>
      <c r="N50" s="341" t="s">
        <v>172</v>
      </c>
      <c r="O50" s="449"/>
      <c r="P50" s="450"/>
      <c r="Q50" s="553" t="s">
        <v>454</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452</v>
      </c>
      <c r="G54" s="631"/>
      <c r="H54" s="631"/>
      <c r="I54" s="631"/>
      <c r="J54" s="631"/>
      <c r="K54" s="631"/>
      <c r="L54" s="32" t="s">
        <v>48</v>
      </c>
      <c r="M54" s="32"/>
      <c r="N54" s="635" t="s">
        <v>453</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99</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465</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455</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95032.500000000015</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457</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90289.3</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456</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458</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459</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460</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461</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f>+別紙!AA12</f>
        <v>91616.3</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463</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87050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462</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3416.2</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3409.5</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3239.3</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3239</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464</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4"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太平洋製糖株式会社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12.5</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13.6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12.5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12.5</v>
      </c>
      <c r="P27" s="718"/>
      <c r="Q27" s="718"/>
      <c r="R27" s="718"/>
      <c r="S27" s="49" t="s">
        <v>38</v>
      </c>
      <c r="T27" s="70"/>
      <c r="U27" s="70"/>
      <c r="X27" s="68" t="s">
        <v>39</v>
      </c>
      <c r="Y27" s="71"/>
      <c r="AG27" s="58"/>
      <c r="AH27" s="58"/>
      <c r="AI27" s="58"/>
      <c r="AJ27" s="58"/>
      <c r="AK27" s="668">
        <f>+AG18+O27</f>
        <v>12.5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12.5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13.6</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12.5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13.6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7" zoomScaleNormal="100" workbookViewId="0">
      <selection activeCell="J37" sqref="J3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90250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3140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90190</v>
      </c>
      <c r="P18" s="719"/>
      <c r="Q18" s="719"/>
      <c r="R18" s="719"/>
      <c r="S18" s="57" t="s">
        <v>14</v>
      </c>
      <c r="T18"/>
      <c r="U18" s="270"/>
      <c r="V18"/>
      <c r="W18" s="213"/>
      <c r="X18" s="668">
        <f>+ROUND(AG9,1)+ROUND(AG12,1)+ROUND(AG15,1)+AG18</f>
        <v>3140</v>
      </c>
      <c r="Y18" s="669"/>
      <c r="Z18" s="669"/>
      <c r="AA18" s="57" t="s">
        <v>4</v>
      </c>
      <c r="AB18" s="212"/>
      <c r="AC18" s="212"/>
      <c r="AD18" s="682"/>
      <c r="AG18" s="684">
        <f>+ROUND(AN18,1)+ROUND(AN21,1)</f>
        <v>3140</v>
      </c>
      <c r="AH18" s="685"/>
      <c r="AI18" s="685"/>
      <c r="AJ18" s="685"/>
      <c r="AK18" s="49" t="s">
        <v>13</v>
      </c>
      <c r="AL18" s="60"/>
      <c r="AN18" s="324">
        <f>+ROUND(AT16,1)+ROUND(AT17,1)+ROUND(AT18,1)</f>
        <v>3140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87050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94990.3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3200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91616.3</v>
      </c>
      <c r="G27" s="674"/>
      <c r="H27" s="214" t="s">
        <v>198</v>
      </c>
      <c r="L27" s="682"/>
      <c r="O27" s="684">
        <f>+Q30+ROUND(Q33,1)</f>
        <v>60</v>
      </c>
      <c r="P27" s="718"/>
      <c r="Q27" s="718"/>
      <c r="R27" s="718"/>
      <c r="S27" s="49" t="s">
        <v>38</v>
      </c>
      <c r="T27" s="70"/>
      <c r="U27" s="70"/>
      <c r="X27" s="68" t="s">
        <v>39</v>
      </c>
      <c r="Y27" s="71"/>
      <c r="AG27" s="58"/>
      <c r="AH27" s="58"/>
      <c r="AI27" s="58"/>
      <c r="AJ27" s="58"/>
      <c r="AK27" s="668">
        <f>+AG18+O27</f>
        <v>3200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3374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60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3367.6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0.9</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0.9</v>
      </c>
      <c r="P27" s="718"/>
      <c r="Q27" s="718"/>
      <c r="R27" s="718"/>
      <c r="S27" s="49" t="s">
        <v>38</v>
      </c>
      <c r="T27" s="70"/>
      <c r="U27" s="70"/>
      <c r="X27" s="68" t="s">
        <v>39</v>
      </c>
      <c r="Y27" s="71"/>
      <c r="AG27" s="58"/>
      <c r="AH27" s="58"/>
      <c r="AI27" s="58"/>
      <c r="AJ27" s="58"/>
      <c r="AK27" s="668">
        <f>+AG18+O27</f>
        <v>0.9</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0.9</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4" workbookViewId="0">
      <selection activeCell="X23" sqref="X23:AA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11.200000000000001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10.3</v>
      </c>
      <c r="P27" s="718"/>
      <c r="Q27" s="718"/>
      <c r="R27" s="718"/>
      <c r="S27" s="49" t="s">
        <v>38</v>
      </c>
      <c r="T27" s="70"/>
      <c r="U27" s="70"/>
      <c r="X27" s="68" t="s">
        <v>39</v>
      </c>
      <c r="Y27" s="71"/>
      <c r="AG27" s="58"/>
      <c r="AH27" s="58"/>
      <c r="AI27" s="58"/>
      <c r="AJ27" s="58"/>
      <c r="AK27" s="668">
        <f>+AG18+O27</f>
        <v>10.3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11.200000000000001</v>
      </c>
      <c r="G29" s="674"/>
      <c r="H29" s="214" t="s">
        <v>198</v>
      </c>
      <c r="L29" s="682"/>
      <c r="O29" s="61"/>
      <c r="P29" s="148"/>
      <c r="Q29" s="56" t="s">
        <v>183</v>
      </c>
      <c r="R29" s="679" t="s">
        <v>33</v>
      </c>
      <c r="S29" s="721"/>
      <c r="T29" s="721"/>
      <c r="U29" s="722"/>
      <c r="V29" s="53"/>
      <c r="W29" s="72"/>
      <c r="X29" s="726" t="s">
        <v>315</v>
      </c>
      <c r="Y29" s="727"/>
      <c r="Z29" s="670">
        <v>0.3</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10.3</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10.9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1"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v>
      </c>
      <c r="P27" s="718"/>
      <c r="Q27" s="718"/>
      <c r="R27" s="718"/>
      <c r="S27" s="49" t="s">
        <v>38</v>
      </c>
      <c r="T27" s="70"/>
      <c r="U27" s="70"/>
      <c r="X27" s="68" t="s">
        <v>39</v>
      </c>
      <c r="Y27" s="71"/>
      <c r="AG27" s="58"/>
      <c r="AH27" s="58"/>
      <c r="AI27" s="58"/>
      <c r="AJ27" s="58"/>
      <c r="AK27" s="668">
        <f>+AG18+O27</f>
        <v>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6</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6.3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0.1</v>
      </c>
      <c r="P27" s="718"/>
      <c r="Q27" s="718"/>
      <c r="R27" s="718"/>
      <c r="S27" s="49" t="s">
        <v>38</v>
      </c>
      <c r="T27" s="70"/>
      <c r="U27" s="70"/>
      <c r="X27" s="68" t="s">
        <v>39</v>
      </c>
      <c r="Y27" s="71"/>
      <c r="AG27" s="58"/>
      <c r="AH27" s="58"/>
      <c r="AI27" s="58"/>
      <c r="AJ27" s="58"/>
      <c r="AK27" s="668">
        <f>+AG18+O27</f>
        <v>0.1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0.1</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1"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9.5</v>
      </c>
      <c r="P27" s="718"/>
      <c r="Q27" s="718"/>
      <c r="R27" s="718"/>
      <c r="S27" s="49" t="s">
        <v>38</v>
      </c>
      <c r="T27" s="70"/>
      <c r="U27" s="70"/>
      <c r="X27" s="68" t="s">
        <v>39</v>
      </c>
      <c r="Y27" s="71"/>
      <c r="AG27" s="58"/>
      <c r="AH27" s="58"/>
      <c r="AI27" s="58"/>
      <c r="AJ27" s="58"/>
      <c r="AK27" s="668">
        <f>+AG18+O27</f>
        <v>9.5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9.5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太平洋製糖株式会社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太平洋製糖株式会社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13.6</v>
      </c>
      <c r="H9" s="377">
        <f>IF(OR(ｲ.汚泥!F24&gt;0,ｲ.汚泥!F24&lt;0),ｲ.汚泥!F24,IF(H$19&gt;0,"0",0))</f>
        <v>94990.3</v>
      </c>
      <c r="I9" s="377">
        <f>IF(OR(ｳ.廃油!F24&gt;0,ｳ.廃油!F24&lt;0),ｳ.廃油!F24,IF(I$19&gt;0,"0",0))</f>
        <v>1</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11.200000000000001</v>
      </c>
      <c r="M9" s="377">
        <f>IF(OR(ｷ.紙くず!F24&gt;0,ｷ.紙くず!F24&lt;0),ｷ.紙くず!F24,IF(M$19&gt;0,"0",0))</f>
        <v>0</v>
      </c>
      <c r="N9" s="377">
        <f>IF(OR(ｸ.木くず!F24&gt;0,ｸ.木くず!F24&lt;0),ｸ.木くず!F24,IF(N$19&gt;0,"0",0))</f>
        <v>6.3</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0.1</v>
      </c>
      <c r="T9" s="377">
        <f>IF(OR(ｾ.ｶﾞﾗｽ･ｺﾝｸﾘ･陶磁器くず!F24&gt;0,ｾ.ｶﾞﾗｽ･ｺﾝｸﾘ･陶磁器くず!F24&lt;0),ｾ.ｶﾞﾗｽ･ｺﾝｸﾘ･陶磁器くず!F24,IF(T$19&gt;0,"0",0))</f>
        <v>10</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95032.500000000015</v>
      </c>
    </row>
    <row r="10" spans="2:27" ht="24" customHeight="1" x14ac:dyDescent="0.15">
      <c r="B10" s="172" t="s">
        <v>393</v>
      </c>
      <c r="C10" s="776" t="s">
        <v>294</v>
      </c>
      <c r="D10" s="776"/>
      <c r="E10" s="776"/>
      <c r="F10" s="777"/>
      <c r="G10" s="380" t="str">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t="str">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t="str">
        <f>IF(OR(ｱ.燃え殻!F27&gt;0,ｱ.燃え殻!F27&lt;0),ｱ.燃え殻!F27,IF(G$19&gt;0,"0",0))</f>
        <v>0</v>
      </c>
      <c r="H12" s="383">
        <f>IF(OR(ｲ.汚泥!F27&gt;0,ｲ.汚泥!F27&lt;0),ｲ.汚泥!F27,IF(H$19&gt;0,"0",0))</f>
        <v>91616.3</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f t="shared" si="0"/>
        <v>91616.3</v>
      </c>
    </row>
    <row r="13" spans="2:27" ht="24" customHeight="1" x14ac:dyDescent="0.15">
      <c r="B13" s="172" t="s">
        <v>226</v>
      </c>
      <c r="C13" s="808" t="s">
        <v>297</v>
      </c>
      <c r="D13" s="801"/>
      <c r="E13" s="801"/>
      <c r="F13" s="802"/>
      <c r="G13" s="383" t="str">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13.6</v>
      </c>
      <c r="H14" s="383">
        <f>IF(OR(ｲ.汚泥!F29&gt;0,ｲ.汚泥!F29&lt;0),ｲ.汚泥!F29,IF(H$19&gt;0,"0",0))</f>
        <v>3374</v>
      </c>
      <c r="I14" s="383">
        <f>IF(OR(ｳ.廃油!F29&gt;0,ｳ.廃油!F29&lt;0),ｳ.廃油!F29,IF(I$19&gt;0,"0",0))</f>
        <v>1</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11.200000000000001</v>
      </c>
      <c r="M14" s="383">
        <f>IF(OR(ｷ.紙くず!F29&gt;0,ｷ.紙くず!F29&lt;0),ｷ.紙くず!F29,IF(M$19&gt;0,"0",0))</f>
        <v>0</v>
      </c>
      <c r="N14" s="383">
        <f>IF(OR(ｸ.木くず!F29&gt;0,ｸ.木くず!F29&lt;0),ｸ.木くず!F29,IF(N$19&gt;0,"0",0))</f>
        <v>6.3</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0.1</v>
      </c>
      <c r="T14" s="383">
        <f>IF(OR(ｾ.ｶﾞﾗｽ･ｺﾝｸﾘ･陶磁器くず!F29&gt;0,ｾ.ｶﾞﾗｽ･ｺﾝｸﾘ･陶磁器くず!F29&lt;0),ｾ.ｶﾞﾗｽ･ｺﾝｸﾘ･陶磁器くず!F29,IF(T$19&gt;0,"0",0))</f>
        <v>10</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3416.2</v>
      </c>
    </row>
    <row r="15" spans="2:27" ht="24" customHeight="1" x14ac:dyDescent="0.15">
      <c r="B15" s="172" t="s">
        <v>228</v>
      </c>
      <c r="C15" s="778" t="s">
        <v>299</v>
      </c>
      <c r="D15" s="778"/>
      <c r="E15" s="778"/>
      <c r="F15" s="779"/>
      <c r="G15" s="383" t="str">
        <f>IF(OR(ｱ.燃え殻!F30&gt;0,ｱ.燃え殻!F30&lt;0),ｱ.燃え殻!F30,IF(G$19&gt;0,"0",0))</f>
        <v>0</v>
      </c>
      <c r="H15" s="383" t="str">
        <f>IF(OR(ｲ.汚泥!F30&gt;0,ｲ.汚泥!F30&lt;0),ｲ.汚泥!F30,IF(H$19&gt;0,"0",0))</f>
        <v>0</v>
      </c>
      <c r="I15" s="383" t="str">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13.6</v>
      </c>
      <c r="H16" s="383">
        <f>IF(OR(ｲ.汚泥!F31&gt;0,ｲ.汚泥!F31&lt;0),ｲ.汚泥!F31,IF(H$19&gt;0,"0",0))</f>
        <v>3367.6</v>
      </c>
      <c r="I16" s="383">
        <f>IF(OR(ｳ.廃油!F31&gt;0,ｳ.廃油!F31&lt;0),ｳ.廃油!F31,IF(I$19&gt;0,"0",0))</f>
        <v>1</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10.9</v>
      </c>
      <c r="M16" s="383">
        <f>IF(OR(ｷ.紙くず!F31&gt;0,ｷ.紙くず!F31&lt;0),ｷ.紙くず!F31,IF(M$19&gt;0,"0",0))</f>
        <v>0</v>
      </c>
      <c r="N16" s="383">
        <f>IF(OR(ｸ.木くず!F31&gt;0,ｸ.木くず!F31&lt;0),ｸ.木くず!F31,IF(N$19&gt;0,"0",0))</f>
        <v>6.3</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0.1</v>
      </c>
      <c r="T16" s="383">
        <f>IF(OR(ｾ.ｶﾞﾗｽ･ｺﾝｸﾘ･陶磁器くず!F31&gt;0,ｾ.ｶﾞﾗｽ･ｺﾝｸﾘ･陶磁器くず!F31&lt;0),ｾ.ｶﾞﾗｽ･ｺﾝｸﾘ･陶磁器くず!F31,IF(T$19&gt;0,"0",0))</f>
        <v>10</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3409.5</v>
      </c>
    </row>
    <row r="17" spans="2:27" ht="24" customHeight="1" x14ac:dyDescent="0.15">
      <c r="B17" s="172"/>
      <c r="C17" s="778" t="s">
        <v>408</v>
      </c>
      <c r="D17" s="778"/>
      <c r="E17" s="778"/>
      <c r="F17" s="779"/>
      <c r="G17" s="383" t="str">
        <f>IF(OR(ｱ.燃え殻!F32&gt;0,ｱ.燃え殻!F32&lt;0),ｱ.燃え殻!F32,IF(G$19&gt;0,"0",0))</f>
        <v>0</v>
      </c>
      <c r="H17" s="383" t="str">
        <f>IF(OR(ｲ.汚泥!F32&gt;0,ｲ.汚泥!F32&lt;0),ｲ.汚泥!F32,IF(H$19&gt;0,"0",0))</f>
        <v>0</v>
      </c>
      <c r="I17" s="383" t="str">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t="str">
        <f>IF(OR(ｱ.燃え殻!F33&gt;0,ｱ.燃え殻!F33&lt;0),ｱ.燃え殻!F33,IF(G$19&gt;0,"0",0))</f>
        <v>0</v>
      </c>
      <c r="H18" s="386" t="str">
        <f>IF(OR(ｲ.汚泥!F33&gt;0,ｲ.汚泥!F33&lt;0),ｲ.汚泥!F33,IF(H$19&gt;0,"0",0))</f>
        <v>0</v>
      </c>
      <c r="I18" s="386" t="str">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12.5</v>
      </c>
      <c r="H19" s="389">
        <f t="shared" ref="H19:Z19" si="1">+H37+H25+H23+H22+H21-H20</f>
        <v>90250</v>
      </c>
      <c r="I19" s="389">
        <f t="shared" si="1"/>
        <v>0.9</v>
      </c>
      <c r="J19" s="389">
        <f t="shared" si="1"/>
        <v>0</v>
      </c>
      <c r="K19" s="389">
        <f t="shared" si="1"/>
        <v>0</v>
      </c>
      <c r="L19" s="389">
        <f t="shared" si="1"/>
        <v>10.3</v>
      </c>
      <c r="M19" s="389">
        <f t="shared" si="1"/>
        <v>0</v>
      </c>
      <c r="N19" s="389">
        <f t="shared" si="1"/>
        <v>6</v>
      </c>
      <c r="O19" s="389">
        <f t="shared" si="1"/>
        <v>0</v>
      </c>
      <c r="P19" s="389">
        <f t="shared" si="1"/>
        <v>0</v>
      </c>
      <c r="Q19" s="389">
        <f t="shared" si="1"/>
        <v>0</v>
      </c>
      <c r="R19" s="389">
        <f t="shared" si="1"/>
        <v>0</v>
      </c>
      <c r="S19" s="389">
        <f t="shared" si="1"/>
        <v>0.1</v>
      </c>
      <c r="T19" s="389">
        <f t="shared" si="1"/>
        <v>9.5</v>
      </c>
      <c r="U19" s="389">
        <f t="shared" si="1"/>
        <v>0</v>
      </c>
      <c r="V19" s="389">
        <f t="shared" si="1"/>
        <v>0</v>
      </c>
      <c r="W19" s="389">
        <f t="shared" si="1"/>
        <v>0</v>
      </c>
      <c r="X19" s="389">
        <f t="shared" si="1"/>
        <v>0</v>
      </c>
      <c r="Y19" s="389">
        <f t="shared" si="1"/>
        <v>0</v>
      </c>
      <c r="Z19" s="390">
        <f t="shared" si="1"/>
        <v>0</v>
      </c>
      <c r="AA19" s="391">
        <f t="shared" ref="AA19:AA25" si="2">SUM(G19:Z19)</f>
        <v>90289.3</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90190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90190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3140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3140</v>
      </c>
    </row>
    <row r="27" spans="2:27" ht="24" customHeight="1" x14ac:dyDescent="0.15">
      <c r="B27" s="170"/>
      <c r="C27" s="813"/>
      <c r="D27" s="175" t="s">
        <v>25</v>
      </c>
      <c r="E27" s="806" t="s">
        <v>344</v>
      </c>
      <c r="F27" s="807"/>
      <c r="G27" s="409">
        <f t="shared" ref="G27:Z27" si="5">+G23-G26</f>
        <v>0</v>
      </c>
      <c r="H27" s="409">
        <f t="shared" si="5"/>
        <v>87050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87050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3140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3140</v>
      </c>
    </row>
    <row r="32" spans="2:27" ht="24" customHeight="1" x14ac:dyDescent="0.15">
      <c r="B32" s="172">
        <v>6</v>
      </c>
      <c r="C32" s="130"/>
      <c r="D32" s="230"/>
      <c r="E32" s="225" t="s">
        <v>322</v>
      </c>
      <c r="F32" s="443"/>
      <c r="G32" s="415">
        <f t="shared" ref="G32:Z32" si="7">SUM(G33:G35)</f>
        <v>0</v>
      </c>
      <c r="H32" s="415">
        <f t="shared" si="7"/>
        <v>3140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3140</v>
      </c>
    </row>
    <row r="33" spans="2:27" ht="24" customHeight="1" x14ac:dyDescent="0.15">
      <c r="B33" s="172" t="s">
        <v>226</v>
      </c>
      <c r="C33" s="130"/>
      <c r="D33" s="228"/>
      <c r="E33" s="223"/>
      <c r="F33" s="221" t="s">
        <v>233</v>
      </c>
      <c r="G33" s="418">
        <f>+ｱ.燃え殻!$AT$16</f>
        <v>0</v>
      </c>
      <c r="H33" s="418">
        <f>+ｲ.汚泥!$AT$16</f>
        <v>3140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3140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12.5</v>
      </c>
      <c r="H37" s="424">
        <f t="shared" si="8"/>
        <v>60</v>
      </c>
      <c r="I37" s="424">
        <f t="shared" si="8"/>
        <v>0.9</v>
      </c>
      <c r="J37" s="424">
        <f t="shared" si="8"/>
        <v>0</v>
      </c>
      <c r="K37" s="424">
        <f t="shared" si="8"/>
        <v>0</v>
      </c>
      <c r="L37" s="424">
        <f t="shared" si="8"/>
        <v>10.3</v>
      </c>
      <c r="M37" s="424">
        <f t="shared" si="8"/>
        <v>0</v>
      </c>
      <c r="N37" s="424">
        <f t="shared" si="8"/>
        <v>6</v>
      </c>
      <c r="O37" s="424">
        <f t="shared" si="8"/>
        <v>0</v>
      </c>
      <c r="P37" s="424">
        <f t="shared" si="8"/>
        <v>0</v>
      </c>
      <c r="Q37" s="424">
        <f t="shared" si="8"/>
        <v>0</v>
      </c>
      <c r="R37" s="424">
        <f t="shared" si="8"/>
        <v>0</v>
      </c>
      <c r="S37" s="424">
        <f t="shared" si="8"/>
        <v>0.1</v>
      </c>
      <c r="T37" s="424">
        <f t="shared" si="8"/>
        <v>9.5</v>
      </c>
      <c r="U37" s="424">
        <f t="shared" si="8"/>
        <v>0</v>
      </c>
      <c r="V37" s="424">
        <f t="shared" si="8"/>
        <v>0</v>
      </c>
      <c r="W37" s="424">
        <f t="shared" si="8"/>
        <v>0</v>
      </c>
      <c r="X37" s="424">
        <f t="shared" si="8"/>
        <v>0</v>
      </c>
      <c r="Y37" s="424">
        <f t="shared" si="8"/>
        <v>0</v>
      </c>
      <c r="Z37" s="425">
        <f t="shared" si="8"/>
        <v>0</v>
      </c>
      <c r="AA37" s="426">
        <f t="shared" si="4"/>
        <v>99.3</v>
      </c>
    </row>
    <row r="38" spans="2:27" ht="24" customHeight="1" x14ac:dyDescent="0.15">
      <c r="B38" s="170"/>
      <c r="C38" s="809"/>
      <c r="D38" s="227"/>
      <c r="E38" s="225" t="s">
        <v>319</v>
      </c>
      <c r="F38" s="443"/>
      <c r="G38" s="415">
        <f t="shared" ref="G38:Z38" si="9">SUM(G39:G41)</f>
        <v>12.5</v>
      </c>
      <c r="H38" s="415">
        <f t="shared" si="9"/>
        <v>60</v>
      </c>
      <c r="I38" s="415">
        <f t="shared" si="9"/>
        <v>0.9</v>
      </c>
      <c r="J38" s="415">
        <f t="shared" si="9"/>
        <v>0</v>
      </c>
      <c r="K38" s="415">
        <f t="shared" si="9"/>
        <v>0</v>
      </c>
      <c r="L38" s="415">
        <f t="shared" si="9"/>
        <v>10.3</v>
      </c>
      <c r="M38" s="415">
        <f t="shared" si="9"/>
        <v>0</v>
      </c>
      <c r="N38" s="415">
        <f t="shared" si="9"/>
        <v>6</v>
      </c>
      <c r="O38" s="415">
        <f t="shared" si="9"/>
        <v>0</v>
      </c>
      <c r="P38" s="415">
        <f t="shared" si="9"/>
        <v>0</v>
      </c>
      <c r="Q38" s="415">
        <f t="shared" si="9"/>
        <v>0</v>
      </c>
      <c r="R38" s="415">
        <f t="shared" si="9"/>
        <v>0</v>
      </c>
      <c r="S38" s="415">
        <f t="shared" si="9"/>
        <v>0.1</v>
      </c>
      <c r="T38" s="415">
        <f t="shared" si="9"/>
        <v>9.5</v>
      </c>
      <c r="U38" s="415">
        <f t="shared" si="9"/>
        <v>0</v>
      </c>
      <c r="V38" s="415">
        <f t="shared" si="9"/>
        <v>0</v>
      </c>
      <c r="W38" s="415">
        <f t="shared" si="9"/>
        <v>0</v>
      </c>
      <c r="X38" s="415">
        <f t="shared" si="9"/>
        <v>0</v>
      </c>
      <c r="Y38" s="415">
        <f t="shared" si="9"/>
        <v>0</v>
      </c>
      <c r="Z38" s="416">
        <f t="shared" si="9"/>
        <v>0</v>
      </c>
      <c r="AA38" s="417">
        <f t="shared" si="4"/>
        <v>99.3</v>
      </c>
    </row>
    <row r="39" spans="2:27" ht="24" customHeight="1" x14ac:dyDescent="0.15">
      <c r="B39" s="170"/>
      <c r="C39" s="809"/>
      <c r="D39" s="228"/>
      <c r="E39" s="223"/>
      <c r="F39" s="221" t="s">
        <v>233</v>
      </c>
      <c r="G39" s="418">
        <f>+ｱ.燃え殻!$Z$28</f>
        <v>12.5</v>
      </c>
      <c r="H39" s="418">
        <f>+ｲ.汚泥!$Z$28</f>
        <v>60</v>
      </c>
      <c r="I39" s="418">
        <f>+ｳ.廃油!$Z$28</f>
        <v>0.9</v>
      </c>
      <c r="J39" s="418">
        <f>+ｴ.廃酸!$Z$28</f>
        <v>0</v>
      </c>
      <c r="K39" s="418">
        <f>+ｵ.廃ｱﾙｶﾘ!$Z$28</f>
        <v>0</v>
      </c>
      <c r="L39" s="418">
        <f>+ｶ.廃ﾌﾟﾗ類!$Z$28</f>
        <v>10</v>
      </c>
      <c r="M39" s="418">
        <f>+ｷ.紙くず!$Z$28</f>
        <v>0</v>
      </c>
      <c r="N39" s="418">
        <f>+ｸ.木くず!$Z$28</f>
        <v>6</v>
      </c>
      <c r="O39" s="418">
        <f>+ｹ.繊維くず!$Z$28</f>
        <v>0</v>
      </c>
      <c r="P39" s="418">
        <f>+ｺ.動植物性残さ!$Z$28</f>
        <v>0</v>
      </c>
      <c r="Q39" s="418">
        <f>+ｻ.動物系固形不要物!$Z$28</f>
        <v>0</v>
      </c>
      <c r="R39" s="418">
        <f>+ｼ.ｺﾞﾑくず!$Z$28</f>
        <v>0</v>
      </c>
      <c r="S39" s="418">
        <f>+ｽ.金属くず!$Z$28</f>
        <v>0.1</v>
      </c>
      <c r="T39" s="418">
        <f>+ｾ.ｶﾞﾗｽ･ｺﾝｸﾘ･陶磁器くず!$Z$28</f>
        <v>9.5</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99</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0.3</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0.3</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12.5</v>
      </c>
      <c r="H43" s="427">
        <f>+ｲ.汚泥!$AK$27</f>
        <v>3200</v>
      </c>
      <c r="I43" s="427">
        <f>+ｳ.廃油!$AK$27</f>
        <v>0.9</v>
      </c>
      <c r="J43" s="427">
        <f>+ｴ.廃酸!$AK$27</f>
        <v>0</v>
      </c>
      <c r="K43" s="427">
        <f>+ｵ.廃ｱﾙｶﾘ!$AK$27</f>
        <v>0</v>
      </c>
      <c r="L43" s="427">
        <f>+ｶ.廃ﾌﾟﾗ類!$AK$27</f>
        <v>10.3</v>
      </c>
      <c r="M43" s="427">
        <f>+ｷ.紙くず!$AK$27</f>
        <v>0</v>
      </c>
      <c r="N43" s="427">
        <f>+ｸ.木くず!$AK$27</f>
        <v>6</v>
      </c>
      <c r="O43" s="427">
        <f>+ｹ.繊維くず!$AK$27</f>
        <v>0</v>
      </c>
      <c r="P43" s="427">
        <f>+ｺ.動植物性残さ!$AK$27</f>
        <v>0</v>
      </c>
      <c r="Q43" s="427">
        <f>+ｻ.動物系固形不要物!$AK$27</f>
        <v>0</v>
      </c>
      <c r="R43" s="427">
        <f>+ｼ.ｺﾞﾑくず!$AK$27</f>
        <v>0</v>
      </c>
      <c r="S43" s="427">
        <f>+ｽ.金属くず!$AK$27</f>
        <v>0.1</v>
      </c>
      <c r="T43" s="427">
        <f>+ｾ.ｶﾞﾗｽ･ｺﾝｸﾘ･陶磁器くず!$AK$27</f>
        <v>9.5</v>
      </c>
      <c r="U43" s="427">
        <f>+ｿ.鉱さい!$AK$27</f>
        <v>0</v>
      </c>
      <c r="V43" s="427">
        <f>+ﾀ.がれき類!$AK$27</f>
        <v>0</v>
      </c>
      <c r="W43" s="427">
        <f>+ﾁ.動物のふん尿!$AK$27</f>
        <v>0</v>
      </c>
      <c r="X43" s="427">
        <f>+ﾂ.動物の死体!$AK$27</f>
        <v>0</v>
      </c>
      <c r="Y43" s="427">
        <f>+ﾃ.ばいじん!$AK$27</f>
        <v>0</v>
      </c>
      <c r="Z43" s="428">
        <f>+ﾄ.混合廃棄物その他!$AK$27</f>
        <v>0</v>
      </c>
      <c r="AA43" s="429">
        <f t="shared" si="4"/>
        <v>3239.3</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12.5</v>
      </c>
      <c r="H45" s="433">
        <f>+ｲ.汚泥!$AR$24</f>
        <v>3200</v>
      </c>
      <c r="I45" s="433">
        <f>+ｳ.廃油!$AR$24</f>
        <v>0.9</v>
      </c>
      <c r="J45" s="433">
        <f>+ｴ.廃酸!$AR$24</f>
        <v>0</v>
      </c>
      <c r="K45" s="433">
        <f>+ｵ.廃ｱﾙｶﾘ!$AR$24</f>
        <v>0</v>
      </c>
      <c r="L45" s="433">
        <f>+ｶ.廃ﾌﾟﾗ類!$AR$24</f>
        <v>10</v>
      </c>
      <c r="M45" s="433">
        <f>+ｷ.紙くず!$AR$24</f>
        <v>0</v>
      </c>
      <c r="N45" s="433">
        <f>+ｸ.木くず!$AR$24</f>
        <v>6</v>
      </c>
      <c r="O45" s="433">
        <f>+ｹ.繊維くず!$AR$24</f>
        <v>0</v>
      </c>
      <c r="P45" s="433">
        <f>+ｺ.動植物性残さ!$AR$24</f>
        <v>0</v>
      </c>
      <c r="Q45" s="433">
        <f>+ｻ.動物系固形不要物!$AR$24</f>
        <v>0</v>
      </c>
      <c r="R45" s="433">
        <f>+ｼ.ｺﾞﾑくず!$AR$24</f>
        <v>0</v>
      </c>
      <c r="S45" s="433">
        <f>+ｽ.金属くず!$AR$24</f>
        <v>0.1</v>
      </c>
      <c r="T45" s="433">
        <f>+ｾ.ｶﾞﾗｽ･ｺﾝｸﾘ･陶磁器くず!$AR$24</f>
        <v>9.5</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3239</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26.1</v>
      </c>
      <c r="H55" s="480">
        <f t="shared" ref="H55:Z55" si="10">IF(H9="0",+H19+H20,+H9+H19+H20)</f>
        <v>185240.3</v>
      </c>
      <c r="I55" s="480">
        <f t="shared" si="10"/>
        <v>1.9</v>
      </c>
      <c r="J55" s="480">
        <f t="shared" si="10"/>
        <v>0</v>
      </c>
      <c r="K55" s="480">
        <f t="shared" si="10"/>
        <v>0</v>
      </c>
      <c r="L55" s="480">
        <f t="shared" si="10"/>
        <v>21.5</v>
      </c>
      <c r="M55" s="480">
        <f t="shared" si="10"/>
        <v>0</v>
      </c>
      <c r="N55" s="480">
        <f t="shared" si="10"/>
        <v>12.3</v>
      </c>
      <c r="O55" s="480">
        <f t="shared" si="10"/>
        <v>0</v>
      </c>
      <c r="P55" s="480">
        <f t="shared" si="10"/>
        <v>0</v>
      </c>
      <c r="Q55" s="480">
        <f t="shared" si="10"/>
        <v>0</v>
      </c>
      <c r="R55" s="480">
        <f t="shared" si="10"/>
        <v>0</v>
      </c>
      <c r="S55" s="480">
        <f t="shared" si="10"/>
        <v>0.2</v>
      </c>
      <c r="T55" s="480">
        <f t="shared" si="10"/>
        <v>19.5</v>
      </c>
      <c r="U55" s="480">
        <f t="shared" si="10"/>
        <v>0</v>
      </c>
      <c r="V55" s="480">
        <f t="shared" si="10"/>
        <v>0</v>
      </c>
      <c r="W55" s="480">
        <f t="shared" si="10"/>
        <v>0</v>
      </c>
      <c r="X55" s="480">
        <f t="shared" si="10"/>
        <v>0</v>
      </c>
      <c r="Y55" s="480">
        <f t="shared" si="10"/>
        <v>0</v>
      </c>
      <c r="Z55" s="480">
        <f t="shared" si="10"/>
        <v>0</v>
      </c>
      <c r="AA55" s="481">
        <f>+AA9+AA19+AA20</f>
        <v>185321.80000000002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6月 25日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神奈川県横浜市鶴見区大黒町13-46</v>
      </c>
      <c r="M16" s="884"/>
      <c r="N16" s="884"/>
      <c r="O16" s="884"/>
      <c r="P16" s="884"/>
      <c r="Q16" s="884"/>
      <c r="R16" s="884"/>
      <c r="S16" s="884"/>
      <c r="T16" s="884"/>
      <c r="U16" s="282"/>
    </row>
    <row r="17" spans="1:21" ht="26.25" customHeight="1" x14ac:dyDescent="0.15">
      <c r="C17" s="86"/>
      <c r="I17" s="25"/>
      <c r="J17" s="25" t="s">
        <v>7</v>
      </c>
      <c r="K17" s="25"/>
      <c r="L17" s="884" t="str">
        <f>+表紙!L41</f>
        <v>太平洋製糖株式会社
代表取締役社長　　　森　昌弘</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045-501-0511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太平洋製糖株式会社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2041</v>
      </c>
      <c r="Q25" s="891"/>
      <c r="R25" s="891"/>
      <c r="S25" s="891"/>
      <c r="T25" s="891"/>
      <c r="U25" s="892"/>
    </row>
    <row r="26" spans="1:21" ht="26.25" customHeight="1" x14ac:dyDescent="0.15">
      <c r="C26" s="538" t="s">
        <v>11</v>
      </c>
      <c r="D26" s="539"/>
      <c r="E26" s="540"/>
      <c r="F26" s="906" t="str">
        <f>+表紙!F50</f>
        <v>神奈川県横浜市鶴見区大黒町13-46</v>
      </c>
      <c r="G26" s="907"/>
      <c r="H26" s="907"/>
      <c r="I26" s="907"/>
      <c r="J26" s="907"/>
      <c r="K26" s="907"/>
      <c r="L26" s="907"/>
      <c r="M26" s="907"/>
      <c r="N26" s="341" t="s">
        <v>172</v>
      </c>
      <c r="O26"/>
      <c r="P26"/>
      <c r="Q26" s="901" t="str">
        <f>IF(+表紙!Q50="","",+表紙!Q50)</f>
        <v>045-501-0511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Ｅ09－食料品製造業</v>
      </c>
      <c r="G30" s="894"/>
      <c r="H30" s="894"/>
      <c r="I30" s="894"/>
      <c r="J30" s="894"/>
      <c r="K30" s="894"/>
      <c r="L30" s="32" t="s">
        <v>48</v>
      </c>
      <c r="M30" s="32"/>
      <c r="N30" s="506" t="str">
        <f>IF(COUNTA(表紙!N54)=1,+表紙!N54,"")</f>
        <v>砂糖精製業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99</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95032.500000000015</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〇産業廃棄物量の殆どが生産工程および排水処理施設から排出される汚泥となる。
汚泥は、自社の中間処理施設で脱水し可能な限り水分を除去して減量化に努めているが、原料品質の悪化により無機汚泥量が増加した。
〇弊社は受託生産会社であるため、受託量や原料の品質により廃棄量が増減いたします。</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90289.3</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〇自社の中間処理施設の管理および汚泥の水分を下げる管理を継続します。
　①水分測定を行い管理する
　②脱水前の汚泥濃度を上げる管理をする
　③副資材（消石灰）使用量の減量化に努める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〇生産工程および排水処理施設から排出される汚泥は、自社中間処理施設で脱水後 専用タンクに保管します。
〇その他の廃棄物は種類ごとに指定分別場で保管しています。</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〇分別の徹底について引き続き定期的に指導していく。
〇保管場所を定期的に巡回点検し整理していく。また、不十分な場合は指導する。</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〇自社での再生利用は行っておりません。</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〇自社での再生利用は行っておりません。</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f>+表紙!K158</f>
        <v>91616.3</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〇産業廃棄物量の殆どが生産工程および排水処理施設から排出される汚泥となる。
汚泥は、自社の中間処理施設で脱水し可能な限り水分を除去して減量化に努めているが、原料品質の悪化により無機汚泥量が増加した。
〇弊社は受託生産会社であるため、受託量や原料の品質により廃棄量が増減いたします。</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87050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〇自社の中間処理施設の管理および汚泥の水分を下げる管理を継続します。
　①水分測定を行い管理する
　②脱水前の汚泥濃度を上げる管理をする
　③副資材（消石灰）使用量の減量化に努める</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3416.2</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3409.5</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3239.3</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3239</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〇産業廃棄物の処分委託先について、現地を定期的に訪問し確認を行う。
〇産業廃棄物関連業者から処理委託に関して情報収集を行う。</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2024-07-01T11:54:59Z</dcterms:created>
  <dcterms:modified xsi:type="dcterms:W3CDTF">2024-09-09T09:38:06Z</dcterms:modified>
</cp:coreProperties>
</file>