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N45" i="94"/>
  <c r="F12" i="89"/>
  <c r="H24" i="89" s="1"/>
  <c r="H45" i="94" l="1"/>
  <c r="Y18" i="91"/>
  <c r="P16" i="91" s="1"/>
  <c r="X50" i="94" s="1"/>
  <c r="G32" i="94"/>
  <c r="G31" i="94" s="1"/>
  <c r="G26" i="94" s="1"/>
  <c r="G27" i="94" s="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Q26" i="94" s="1"/>
  <c r="Q27" i="94" s="1"/>
  <c r="N32" i="94"/>
  <c r="N31" i="94" s="1"/>
  <c r="N26" i="94" s="1"/>
  <c r="N27" i="94" s="1"/>
  <c r="Y21" i="91"/>
  <c r="H27" i="91" s="1"/>
  <c r="P16" i="92"/>
  <c r="Z50" i="94" s="1"/>
  <c r="AA22" i="94"/>
  <c r="AA28" i="94"/>
  <c r="AL27" i="90"/>
  <c r="H29" i="90" s="1"/>
  <c r="AL27" i="78"/>
  <c r="H29" i="78"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<sst xmlns="http://schemas.openxmlformats.org/spreadsheetml/2006/main" count="3275" uniqueCount="461">
  <si>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</si>
  <si>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</si>
  <si>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</si>
  <si>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</si>
  <si>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</si>
  <si>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</si>
  <si>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</si>
  <si>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</si>
  <si>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</si>
  <si>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</si>
  <si>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</si>
  <si>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</si>
  <si>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</si>
  <si>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</si>
  <si>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</si>
  <si>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</si>
  <si>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</si>
  <si>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</si>
  <si>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</si>
  <si>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</si>
  <si>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</si>
  <si>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</si>
  <si>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</si>
  <si>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</si>
  <si>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</si>
  <si>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</si>
  <si>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</si>
  <si>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</si>
  <si>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</si>
  <si>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</si>
  <si>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</si>
  <si>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</si>
  <si>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</si>
  <si>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</si>
  <si>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</si>
  <si>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</si>
  <si>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</si>
  <si>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</si>
  <si>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</si>
  <si>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</si>
  <si>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</si>
  <si>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</si>
  <si>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</si>
  <si>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</si>
  <si>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</si>
  <si>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</si>
  <si>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</si>
  <si>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</si>
  <si>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</si>
  <si>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</si>
  <si>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</si>
  <si>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</si>
  <si>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</si>
  <si>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</si>
  <si>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</si>
  <si>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</si>
  <si>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</si>
  <si>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</si>
  <si>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</si>
  <si>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</si>
  <si>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</si>
  <si>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</si>
  <si>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</si>
  <si>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</si>
  <si>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</si>
  <si>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</si>
  <si>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</si>
  <si>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</si>
  <si>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</si>
  <si>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</si>
  <si>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</si>
  <si>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</si>
  <si>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</si>
  <si>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</si>
  <si>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</si>
  <si>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</si>
  <si>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</si>
  <si>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</si>
  <si>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</si>
  <si>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</si>
  <si>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</si>
  <si>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</si>
  <si>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</si>
  <si>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</si>
  <si>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</si>
  <si>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</si>
  <si>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</si>
  <si>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</si>
  <si>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</si>
  <si>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</si>
  <si>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</si>
  <si>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</si>
  <si>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</si>
  <si>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</si>
  <si>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</si>
  <si>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</si>
  <si>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</si>
  <si>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</si>
  <si>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</si>
  <si>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</si>
  <si>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</si>
  <si>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</si>
  <si>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</si>
  <si>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</si>
  <si>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</si>
  <si>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</si>
  <si>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</si>
  <si>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</si>
  <si>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</si>
  <si>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</si>
  <si>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</si>
  <si>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</si>
  <si>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</si>
  <si>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</si>
  <si>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</si>
  <si>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</si>
  <si>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</si>
  <si>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</si>
  <si>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</si>
  <si>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</si>
  <si>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</si>
  <si>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</si>
  <si>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</si>
  <si>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</si>
  <si>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</si>
  <si>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</si>
  <si>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</si>
  <si>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</si>
  <si>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</si>
  <si>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</si>
  <si>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</si>
  <si>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</si>
  <si>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</si>
  <si>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</si>
  <si>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</si>
  <si>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</si>
  <si>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</si>
  <si>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</si>
  <si>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</si>
  <si>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</si>
  <si>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</si>
  <si>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</si>
  <si>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</si>
  <si>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</si>
  <si>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</si>
  <si>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</si>
  <si>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</si>
  <si>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</si>
  <si>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</si>
  <si>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</si>
  <si>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</si>
  <si>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</si>
  <si>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</si>
  <si>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</si>
  <si>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</si>
  <si>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</si>
  <si>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</si>
  <si>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</si>
  <si>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</si>
  <si>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</si>
  <si>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</si>
  <si>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</si>
  <si>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</si>
  <si>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</si>
  <si>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</si>
  <si>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</si>
  <si>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</si>
  <si>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</si>
  <si>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</si>
  <si>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</si>
  <si>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</si>
  <si>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</si>
  <si>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</si>
  <si>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</si>
  <si>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</si>
  <si>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</si>
  <si>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</si>
  <si>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</si>
  <si>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</si>
  <si>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</si>
  <si>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</si>
  <si>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</si>
  <si>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</si>
  <si>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</si>
  <si>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</si>
  <si>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</si>
  <si>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</si>
  <si>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</si>
  <si>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</si>
  <si>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</si>
  <si>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</si>
  <si>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</si>
  <si>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</si>
  <si>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</si>
  <si>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</si>
  <si>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</si>
  <si>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</si>
  <si>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</si>
  <si>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</si>
  <si>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</si>
  <si>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</si>
  <si>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</si>
  <si>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</si>
  <si>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</si>
  <si>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</si>
  <si>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</si>
  <si>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</si>
  <si>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</si>
  <si>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</si>
  <si>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</si>
  <si>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</si>
  <si>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</si>
  <si>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</si>
  <si>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</si>
  <si>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</si>
  <si>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</si>
  <si>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</si>
  <si>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</si>
  <si>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</si>
  <si>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</si>
  <si>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</si>
  <si>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</si>
  <si>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</si>
  <si>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</si>
  <si>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</si>
  <si>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</si>
  <si>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</si>
  <si>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</si>
  <si>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</si>
  <si>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</si>
  <si>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</si>
  <si>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</si>
  <si>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</si>
  <si>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</si>
  <si>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</si>
  <si>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</si>
  <si>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</si>
  <si>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</si>
  <si>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</si>
  <si>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</si>
  <si>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</si>
  <si>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</si>
  <si>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</si>
  <si>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</si>
  <si>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</si>
  <si>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</si>
  <si>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</si>
  <si>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</si>
  <si>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</si>
  <si>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</si>
  <si>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</si>
  <si>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</si>
  <si>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</si>
  <si>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</si>
  <si>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</si>
  <si>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</si>
  <si>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</si>
  <si>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</si>
  <si>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</si>
  <si>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</si>
  <si>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</si>
  <si>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</si>
  <si>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</si>
  <si>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</si>
  <si>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</si>
  <si>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</si>
  <si>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</si>
  <si>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</si>
  <si>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</si>
  <si>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</si>
  <si>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</si>
  <si>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</si>
  <si>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</si>
  <si>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</si>
  <si>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</si>
  <si>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</si>
  <si>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</si>
  <si>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</si>
  <si>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</si>
  <si>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</si>
  <si>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</si>
  <si>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</si>
  <si>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</si>
  <si>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</si>
  <si>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</si>
  <si>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</si>
  <si>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</si>
  <si>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</si>
  <si>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</si>
  <si>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</si>
  <si>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</si>
  <si>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</si>
  <si>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</si>
  <si>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</si>
  <si>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</si>
  <si>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</si>
  <si>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</si>
  <si>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</si>
  <si>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</si>
  <si>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</si>
  <si>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</si>
  <si>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</si>
  <si>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</si>
  <si>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</si>
  <si>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</si>
  <si>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</si>
  <si>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</si>
  <si>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</si>
  <si>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</si>
  <si>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</si>
  <si>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</si>
  <si>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</si>
  <si>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</si>
  <si>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</si>
  <si>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</si>
  <si>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</si>
  <si>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</si>
  <si>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</si>
  <si>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</si>
  <si>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</si>
  <si>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</si>
  <si>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</si>
  <si>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</si>
  <si>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</si>
  <si>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</si>
  <si>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</si>
  <si>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</si>
  <si>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</si>
  <si>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</si>
  <si>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</si>
  <si>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</si>
  <si>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</si>
  <si>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</si>
  <si>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</si>
  <si>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</si>
  <si>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</si>
  <si>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</si>
  <si>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</si>
  <si>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</si>
  <si>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</si>
  <si>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</si>
  <si>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</si>
  <si>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</si>
  <si>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</si>
  <si>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</si>
  <si>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</si>
  <si>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</si>
  <si>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</si>
  <si>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</si>
  <si>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</si>
  <si>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</si>
  <si>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</si>
  <si>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</si>
  <si>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</si>
  <si>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</si>
  <si>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</si>
  <si>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</si>
  <si>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</si>
  <si>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</si>
  <si>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</si>
  <si>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</si>
  <si>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</si>
  <si>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</si>
  <si>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</si>
  <si>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</si>
  <si>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</si>
  <si>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</si>
  <si>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</si>
  <si>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</si>
  <si>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</si>
  <si>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</si>
  <si>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</si>
  <si>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</si>
  <si>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</si>
  <si>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</si>
  <si>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</si>
  <si>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</si>
  <si>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</si>
  <si>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</si>
  <si>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</si>
  <si>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</si>
  <si>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</si>
  <si>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</si>
  <si>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</si>
  <si>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</si>
  <si>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</si>
  <si>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</si>
  <si>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</si>
  <si>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</si>
  <si>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</si>
  <si>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</si>
  <si>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</si>
  <si>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</si>
  <si>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</si>
  <si>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</si>
  <si>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</si>
  <si>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</si>
  <si>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</si>
  <si>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</si>
  <si>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</si>
  <si>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</si>
  <si>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</si>
  <si>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</si>
  <si>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</si>
  <si>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</si>
  <si>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</si>
  <si>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</si>
  <si>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</si>
  <si>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</si>
  <si>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</si>
  <si>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</si>
  <si>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</si>
  <si>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</si>
  <si>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</si>
  <si>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</si>
  <si>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</si>
  <si>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</si>
  <si>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</si>
  <si>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</si>
  <si>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</si>
  <si>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</si>
  <si>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</si>
  <si>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</si>
  <si>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</si>
  <si>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</si>
  <si>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</si>
  <si>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</si>
  <si>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</si>
  <si>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</si>
  <si>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</si>
  <si>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</si>
  <si>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</si>
  <si>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</si>
  <si>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</si>
  <si>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</si>
  <si>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</si>
  <si>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</si>
  <si>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</si>
  <si>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</si>
  <si>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</si>
  <si>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</si>
  <si>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</si>
  <si>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</si>
  <si>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</si>
  <si>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</si>
  <si>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</si>
  <si>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</si>
  <si>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</si>
  <si>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</si>
  <si>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</si>
  <si>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</si>
  <si>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6年 6月 25日</t>
    <phoneticPr fontId="3"/>
  </si>
  <si>
    <t>神奈川県横浜市鶴見区大黒町13-46</t>
    <phoneticPr fontId="3"/>
  </si>
  <si>
    <t>太平洋製糖株式会社
代表取締役社長　　　森　昌弘</t>
    <phoneticPr fontId="3"/>
  </si>
  <si>
    <t>太平洋製糖株式会社</t>
    <phoneticPr fontId="3"/>
  </si>
  <si>
    <t>045-501-0511</t>
    <phoneticPr fontId="3"/>
  </si>
  <si>
    <t>横浜市長</t>
    <phoneticPr fontId="3"/>
  </si>
  <si>
    <t>Ｅ09－食料品製造業</t>
    <phoneticPr fontId="3"/>
  </si>
  <si>
    <t>○</t>
  </si>
  <si>
    <t>045-501-0511</t>
    <phoneticPr fontId="3"/>
  </si>
  <si>
    <t>砂糖精製業</t>
    <rPh sb="0" eb="2">
      <t>サトウ</t>
    </rPh>
    <rPh sb="2" eb="4">
      <t>セイセイ</t>
    </rPh>
    <rPh sb="4" eb="5">
      <t>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</si>
</sst>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3" zoomScale="98" zoomScaleNormal="100" zoomScaleSheetLayoutView="98" workbookViewId="0">
      <selection activeCell="F47" sqref="F47:L4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458</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456</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455</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454</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2041</v>
      </c>
      <c r="N48" s="586"/>
      <c r="O48" s="587"/>
    </row>
    <row r="49" spans="3:21" ht="18" customHeight="1" x14ac:dyDescent="0.15">
      <c r="C49" s="564" t="s">
        <v>11</v>
      </c>
      <c r="D49" s="565"/>
      <c r="E49" s="566"/>
      <c r="F49" s="619" t="s">
        <v>452</v>
      </c>
      <c r="G49" s="620"/>
      <c r="H49" s="620"/>
      <c r="I49" s="620"/>
      <c r="J49" s="620"/>
      <c r="K49" s="620"/>
      <c r="L49" s="471" t="s">
        <v>172</v>
      </c>
      <c r="M49" s="474"/>
      <c r="N49" s="588" t="s">
        <v>459</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457</v>
      </c>
      <c r="G52" s="519"/>
      <c r="H52" s="519"/>
      <c r="I52" s="519"/>
      <c r="J52" s="36" t="s">
        <v>47</v>
      </c>
      <c r="K52" s="36"/>
      <c r="L52" s="520" t="s">
        <v>460</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99</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88356</v>
      </c>
      <c r="I63" s="293" t="s">
        <v>4</v>
      </c>
      <c r="J63" s="542" t="s">
        <v>324</v>
      </c>
      <c r="K63" s="543"/>
      <c r="L63" s="544"/>
      <c r="M63" s="534">
        <f>+別紙!AA14</f>
        <v>3056</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t="str">
        <f>+別紙!AA15</f>
        <v>0</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3033.7</v>
      </c>
      <c r="N65" s="535"/>
      <c r="O65" s="460" t="s">
        <v>4</v>
      </c>
      <c r="P65" s="175"/>
      <c r="Q65" s="176"/>
      <c r="R65" s="176"/>
      <c r="S65" s="176"/>
    </row>
    <row r="66" spans="1:48" ht="24.75" customHeight="1" x14ac:dyDescent="0.15">
      <c r="C66" s="488"/>
      <c r="D66" s="539" t="s">
        <v>303</v>
      </c>
      <c r="E66" s="540"/>
      <c r="F66" s="540"/>
      <c r="G66" s="541"/>
      <c r="H66" s="462">
        <f>+別紙!AA12</f>
        <v>85300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3"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6"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0.1</v>
      </c>
      <c r="E24" s="700"/>
      <c r="F24" s="700"/>
      <c r="G24" s="212" t="s">
        <v>198</v>
      </c>
      <c r="H24" s="678">
        <f>+F12</f>
        <v>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0.1</v>
      </c>
      <c r="Q27" s="683"/>
      <c r="R27" s="683"/>
      <c r="S27" s="683"/>
      <c r="T27" s="54" t="s">
        <v>38</v>
      </c>
      <c r="U27" s="74"/>
      <c r="V27" s="74"/>
      <c r="Y27" s="72" t="s">
        <v>39</v>
      </c>
      <c r="Z27" s="75"/>
      <c r="AH27" s="63"/>
      <c r="AI27" s="63"/>
      <c r="AJ27" s="63"/>
      <c r="AK27" s="63"/>
      <c r="AL27" s="646">
        <f>+AH18+P27</f>
        <v>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0.1</v>
      </c>
      <c r="E29" s="700"/>
      <c r="F29" s="700"/>
      <c r="G29" s="212" t="s">
        <v>198</v>
      </c>
      <c r="H29" s="678">
        <f>+AL27</f>
        <v>0.1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0.1</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0.1</v>
      </c>
      <c r="E31" s="700"/>
      <c r="F31" s="700"/>
      <c r="G31" s="212" t="s">
        <v>198</v>
      </c>
      <c r="H31" s="678">
        <f>+AS24</f>
        <v>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3"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9</v>
      </c>
      <c r="E24" s="700"/>
      <c r="F24" s="700"/>
      <c r="G24" s="212" t="s">
        <v>198</v>
      </c>
      <c r="H24" s="678">
        <f>+F12</f>
        <v>10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10</v>
      </c>
      <c r="Q27" s="683"/>
      <c r="R27" s="683"/>
      <c r="S27" s="683"/>
      <c r="T27" s="54" t="s">
        <v>38</v>
      </c>
      <c r="U27" s="74"/>
      <c r="V27" s="74"/>
      <c r="Y27" s="72" t="s">
        <v>39</v>
      </c>
      <c r="Z27" s="75"/>
      <c r="AH27" s="63"/>
      <c r="AI27" s="63"/>
      <c r="AJ27" s="63"/>
      <c r="AK27" s="63"/>
      <c r="AL27" s="646">
        <f>+AH18+P27</f>
        <v>10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9</v>
      </c>
      <c r="E29" s="700"/>
      <c r="F29" s="700"/>
      <c r="G29" s="212" t="s">
        <v>198</v>
      </c>
      <c r="H29" s="678">
        <f>+AL27</f>
        <v>10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10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3"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1.5</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太平洋製糖株式会社</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13.6</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10</v>
      </c>
      <c r="E24" s="700"/>
      <c r="F24" s="700"/>
      <c r="G24" s="212" t="s">
        <v>198</v>
      </c>
      <c r="H24" s="678">
        <f>+F12</f>
        <v>13.6</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13.6</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13.6</v>
      </c>
      <c r="Q27" s="683"/>
      <c r="R27" s="683"/>
      <c r="S27" s="683"/>
      <c r="T27" s="54" t="s">
        <v>38</v>
      </c>
      <c r="U27" s="74"/>
      <c r="V27" s="74"/>
      <c r="Y27" s="72" t="s">
        <v>39</v>
      </c>
      <c r="Z27" s="75"/>
      <c r="AH27" s="63"/>
      <c r="AI27" s="63"/>
      <c r="AJ27" s="63"/>
      <c r="AK27" s="63"/>
      <c r="AL27" s="646">
        <f>+AH18+P27</f>
        <v>13.6</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13.6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10</v>
      </c>
      <c r="E29" s="700"/>
      <c r="F29" s="700"/>
      <c r="G29" s="212" t="s">
        <v>198</v>
      </c>
      <c r="H29" s="678">
        <f>+AL27</f>
        <v>13.6</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13.6</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10</v>
      </c>
      <c r="E31" s="700"/>
      <c r="F31" s="700"/>
      <c r="G31" s="212" t="s">
        <v>198</v>
      </c>
      <c r="H31" s="678">
        <f>+AS24</f>
        <v>13.6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6" zoomScale="70" zoomScaleNormal="70" workbookViewId="0">
      <selection activeCell="X27" sqref="X27"/>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太平洋製糖株式会社</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10</v>
      </c>
      <c r="H9" s="393">
        <f>IF(OR(ｲ.汚泥!D24&gt;0,ｲ.汚泥!D24&lt;0),ｲ.汚泥!D24,IF(H$19&gt;0,"0",0))</f>
        <v>88316</v>
      </c>
      <c r="I9" s="393">
        <f>IF(OR(ｳ.廃油!D24&gt;0,ｳ.廃油!D24&lt;0),ｳ.廃油!D24,IF(I$19&gt;0,"0",0))</f>
        <v>0.9</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11.3</v>
      </c>
      <c r="M9" s="393">
        <f>IF(OR(ｷ.紙くず!D24&gt;0,ｷ.紙くず!D24&lt;0),ｷ.紙くず!D24,IF(M$19&gt;0,"0",0))</f>
        <v>0</v>
      </c>
      <c r="N9" s="393">
        <f>IF(OR(ｸ.木くず!D24&gt;0,ｸ.木くず!D24&lt;0),ｸ.木くず!D24,IF(N$19&gt;0,"0",0))</f>
        <v>7.2</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0.1</v>
      </c>
      <c r="T9" s="393">
        <f>IF(OR(ｾ.ｶﾞﾗｽ･ｺﾝｸﾘ･陶磁器くず!D24&gt;0,ｾ.ｶﾞﾗｽ･ｺﾝｸﾘ･陶磁器くず!D24&lt;0),ｾ.ｶﾞﾗｽ･ｺﾝｸﾘ･陶磁器くず!D24,IF(T$19&gt;0,"0",0))</f>
        <v>9</v>
      </c>
      <c r="U9" s="393">
        <f>IF(OR(ｿ.鉱さい!D24&gt;0,ｿ.鉱さい!D24&lt;0),ｿ.鉱さい!D24,IF(U$19&gt;0,"0",0))</f>
        <v>0</v>
      </c>
      <c r="V9" s="393">
        <f>IF(OR(ﾀ.がれき類!D24&gt;0,ﾀ.がれき類!D24&lt;0),ﾀ.がれき類!D24,IF(V$19&gt;0,"0",0))</f>
        <v>1.5</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0</v>
      </c>
      <c r="AA9" s="395">
        <f>IF(SUM(G9:Z9)&gt;0,SUM(G9:Z9),IF(AA$19&gt;0,"0",0))</f>
        <v>88356</v>
      </c>
    </row>
    <row r="10" spans="2:27" ht="24" customHeight="1" x14ac:dyDescent="0.15">
      <c r="B10" s="184" t="s">
        <v>352</v>
      </c>
      <c r="C10" s="779" t="s">
        <v>320</v>
      </c>
      <c r="D10" s="779"/>
      <c r="E10" s="779"/>
      <c r="F10" s="780"/>
      <c r="G10" s="396" t="str">
        <f>IF(OR(ｱ.燃え殻!D25&gt;0,ｱ.燃え殻!D25&lt;0),ｱ.燃え殻!D25,IF(G$19&gt;0,"0",0))</f>
        <v>0</v>
      </c>
      <c r="H10" s="396" t="str">
        <f>IF(OR(ｲ.汚泥!D25&gt;0,ｲ.汚泥!D25&lt;0),ｲ.汚泥!D25,IF(H$19&gt;0,"0",0))</f>
        <v>0</v>
      </c>
      <c r="I10" s="396" t="str">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t="str">
        <f>IF(OR(ｱ.燃え殻!D26&gt;0,ｱ.燃え殻!D26&lt;0),ｱ.燃え殻!D26,IF(G$19&gt;0,"0",0))</f>
        <v>0</v>
      </c>
      <c r="H11" s="399" t="str">
        <f>IF(OR(ｲ.汚泥!D26&gt;0,ｲ.汚泥!D26&lt;0),ｲ.汚泥!D26,IF(H$19&gt;0,"0",0))</f>
        <v>0</v>
      </c>
      <c r="I11" s="399" t="str">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t="str">
        <f>IF(OR(ｱ.燃え殻!D27&gt;0,ｱ.燃え殻!D27&lt;0),ｱ.燃え殻!D27,IF(G$19&gt;0,"0",0))</f>
        <v>0</v>
      </c>
      <c r="H12" s="399">
        <f>IF(OR(ｲ.汚泥!D27&gt;0,ｲ.汚泥!D27&lt;0),ｲ.汚泥!D27,IF(H$19&gt;0,"0",0))</f>
        <v>85300</v>
      </c>
      <c r="I12" s="399" t="str">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f>IF(OR(ﾄ.混合廃棄物その他!D27&gt;0,ﾄ.混合廃棄物その他!D27&lt;0),ﾄ.混合廃棄物その他!D27,IF(Z$19&gt;0,"0",0))</f>
        <v>0</v>
      </c>
      <c r="AA12" s="401">
        <f t="shared" si="0"/>
        <v>85300</v>
      </c>
    </row>
    <row r="13" spans="2:27" ht="24" customHeight="1" x14ac:dyDescent="0.15">
      <c r="B13" s="184" t="s">
        <v>228</v>
      </c>
      <c r="C13" s="783" t="s">
        <v>323</v>
      </c>
      <c r="D13" s="748"/>
      <c r="E13" s="748"/>
      <c r="F13" s="749"/>
      <c r="G13" s="399" t="str">
        <f>IF(OR(ｱ.燃え殻!D28&gt;0,ｱ.燃え殻!D28&lt;0),ｱ.燃え殻!D28,IF(G$19&gt;0,"0",0))</f>
        <v>0</v>
      </c>
      <c r="H13" s="399" t="str">
        <f>IF(OR(ｲ.汚泥!D28&gt;0,ｲ.汚泥!D28&lt;0),ｲ.汚泥!D28,IF(H$19&gt;0,"0",0))</f>
        <v>0</v>
      </c>
      <c r="I13" s="399" t="str">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10</v>
      </c>
      <c r="H14" s="399">
        <f>IF(OR(ｲ.汚泥!D29&gt;0,ｲ.汚泥!D29&lt;0),ｲ.汚泥!D29,IF(H$19&gt;0,"0",0))</f>
        <v>3016</v>
      </c>
      <c r="I14" s="399">
        <f>IF(OR(ｳ.廃油!D29&gt;0,ｳ.廃油!D29&lt;0),ｳ.廃油!D29,IF(I$19&gt;0,"0",0))</f>
        <v>0.9</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11.3</v>
      </c>
      <c r="M14" s="399">
        <f>IF(OR(ｷ.紙くず!D29&gt;0,ｷ.紙くず!D29&lt;0),ｷ.紙くず!D29,IF(M$19&gt;0,"0",0))</f>
        <v>0</v>
      </c>
      <c r="N14" s="399">
        <f>IF(OR(ｸ.木くず!D29&gt;0,ｸ.木くず!D29&lt;0),ｸ.木くず!D29,IF(N$19&gt;0,"0",0))</f>
        <v>7.2</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0.1</v>
      </c>
      <c r="T14" s="399">
        <f>IF(OR(ｾ.ｶﾞﾗｽ･ｺﾝｸﾘ･陶磁器くず!D29&gt;0,ｾ.ｶﾞﾗｽ･ｺﾝｸﾘ･陶磁器くず!D29&lt;0),ｾ.ｶﾞﾗｽ･ｺﾝｸﾘ･陶磁器くず!D29,IF(T$19&gt;0,"0",0))</f>
        <v>9</v>
      </c>
      <c r="U14" s="399">
        <f>IF(OR(ｿ.鉱さい!D29&gt;0,ｿ.鉱さい!D29&lt;0),ｿ.鉱さい!D29,IF(U$19&gt;0,"0",0))</f>
        <v>0</v>
      </c>
      <c r="V14" s="399">
        <f>IF(OR(ﾀ.がれき類!D29&gt;0,ﾀ.がれき類!D29&lt;0),ﾀ.がれき類!D29,IF(V$19&gt;0,"0",0))</f>
        <v>1.5</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0</v>
      </c>
      <c r="AA14" s="401">
        <f t="shared" si="0"/>
        <v>3056</v>
      </c>
    </row>
    <row r="15" spans="2:27" ht="24" customHeight="1" x14ac:dyDescent="0.15">
      <c r="B15" s="184" t="s">
        <v>244</v>
      </c>
      <c r="C15" s="781" t="s">
        <v>242</v>
      </c>
      <c r="D15" s="781"/>
      <c r="E15" s="781"/>
      <c r="F15" s="782"/>
      <c r="G15" s="399" t="str">
        <f>IF(OR(ｱ.燃え殻!D30&gt;0,ｱ.燃え殻!D30&lt;0),ｱ.燃え殻!D30,IF(G$19&gt;0,"0",0))</f>
        <v>0</v>
      </c>
      <c r="H15" s="399" t="str">
        <f>IF(OR(ｲ.汚泥!D30&gt;0,ｲ.汚泥!D30&lt;0),ｲ.汚泥!D30,IF(H$19&gt;0,"0",0))</f>
        <v>0</v>
      </c>
      <c r="I15" s="399" t="str">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0</v>
      </c>
      <c r="AA15" s="401" t="str">
        <f t="shared" si="0"/>
        <v>0</v>
      </c>
    </row>
    <row r="16" spans="2:27" ht="24" customHeight="1" x14ac:dyDescent="0.15">
      <c r="B16" s="184" t="s">
        <v>245</v>
      </c>
      <c r="C16" s="781" t="s">
        <v>243</v>
      </c>
      <c r="D16" s="781"/>
      <c r="E16" s="781"/>
      <c r="F16" s="782"/>
      <c r="G16" s="399">
        <f>IF(OR(ｱ.燃え殻!D31&gt;0,ｱ.燃え殻!D31&lt;0),ｱ.燃え殻!D31,IF(G$19&gt;0,"0",0))</f>
        <v>10</v>
      </c>
      <c r="H16" s="399">
        <f>IF(OR(ｲ.汚泥!D31&gt;0,ｲ.汚泥!D31&lt;0),ｲ.汚泥!D31,IF(H$19&gt;0,"0",0))</f>
        <v>3003</v>
      </c>
      <c r="I16" s="399">
        <f>IF(OR(ｳ.廃油!D31&gt;0,ｳ.廃油!D31&lt;0),ｳ.廃油!D31,IF(I$19&gt;0,"0",0))</f>
        <v>0.9</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11</v>
      </c>
      <c r="M16" s="399">
        <f>IF(OR(ｷ.紙くず!D31&gt;0,ｷ.紙くず!D31&lt;0),ｷ.紙くず!D31,IF(M$19&gt;0,"0",0))</f>
        <v>0</v>
      </c>
      <c r="N16" s="399">
        <f>IF(OR(ｸ.木くず!D31&gt;0,ｸ.木くず!D31&lt;0),ｸ.木くず!D31,IF(N$19&gt;0,"0",0))</f>
        <v>7.2</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0.1</v>
      </c>
      <c r="T16" s="399" t="str">
        <f>IF(OR(ｾ.ｶﾞﾗｽ･ｺﾝｸﾘ･陶磁器くず!D31&gt;0,ｾ.ｶﾞﾗｽ･ｺﾝｸﾘ･陶磁器くず!D31&lt;0),ｾ.ｶﾞﾗｽ･ｺﾝｸﾘ･陶磁器くず!D31,IF(T$19&gt;0,"0",0))</f>
        <v>0</v>
      </c>
      <c r="U16" s="399">
        <f>IF(OR(ｿ.鉱さい!D31&gt;0,ｿ.鉱さい!D31&lt;0),ｿ.鉱さい!D31,IF(U$19&gt;0,"0",0))</f>
        <v>0</v>
      </c>
      <c r="V16" s="399">
        <f>IF(OR(ﾀ.がれき類!D31&gt;0,ﾀ.がれき類!D31&lt;0),ﾀ.がれき類!D31,IF(V$19&gt;0,"0",0))</f>
        <v>1.5</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0</v>
      </c>
      <c r="AA16" s="401">
        <f t="shared" si="0"/>
        <v>3033.7</v>
      </c>
    </row>
    <row r="17" spans="2:27" ht="24" customHeight="1" x14ac:dyDescent="0.15">
      <c r="B17" s="184"/>
      <c r="C17" s="781" t="s">
        <v>428</v>
      </c>
      <c r="D17" s="781"/>
      <c r="E17" s="781"/>
      <c r="F17" s="782"/>
      <c r="G17" s="399" t="str">
        <f>IF(OR(ｱ.燃え殻!D32&gt;0,ｱ.燃え殻!D32&lt;0),ｱ.燃え殻!D32,IF(G$19&gt;0,"0",0))</f>
        <v>0</v>
      </c>
      <c r="H17" s="399" t="str">
        <f>IF(OR(ｲ.汚泥!D32&gt;0,ｲ.汚泥!D32&lt;0),ｲ.汚泥!D32,IF(H$19&gt;0,"0",0))</f>
        <v>0</v>
      </c>
      <c r="I17" s="399" t="str">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t="str">
        <f>IF(OR(ｱ.燃え殻!D33&gt;0,ｱ.燃え殻!D33&lt;0),ｱ.燃え殻!D33,IF(G$19&gt;0,"0",0))</f>
        <v>0</v>
      </c>
      <c r="H18" s="402" t="str">
        <f>IF(OR(ｲ.汚泥!D33&gt;0,ｲ.汚泥!D33&lt;0),ｲ.汚泥!D33,IF(H$19&gt;0,"0",0))</f>
        <v>0</v>
      </c>
      <c r="I18" s="402" t="str">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13.6</v>
      </c>
      <c r="H19" s="405">
        <f t="shared" si="1"/>
        <v>94990.3</v>
      </c>
      <c r="I19" s="405">
        <f t="shared" si="1"/>
        <v>1</v>
      </c>
      <c r="J19" s="405">
        <f t="shared" si="1"/>
        <v>0</v>
      </c>
      <c r="K19" s="405">
        <f t="shared" si="1"/>
        <v>0</v>
      </c>
      <c r="L19" s="405">
        <f t="shared" si="1"/>
        <v>11.200000000000001</v>
      </c>
      <c r="M19" s="405">
        <f t="shared" si="1"/>
        <v>0</v>
      </c>
      <c r="N19" s="405">
        <f t="shared" si="1"/>
        <v>6.3</v>
      </c>
      <c r="O19" s="405">
        <f t="shared" si="1"/>
        <v>0</v>
      </c>
      <c r="P19" s="405">
        <f t="shared" si="1"/>
        <v>0</v>
      </c>
      <c r="Q19" s="405">
        <f t="shared" si="1"/>
        <v>0</v>
      </c>
      <c r="R19" s="405">
        <f t="shared" si="1"/>
        <v>0</v>
      </c>
      <c r="S19" s="405">
        <f t="shared" si="1"/>
        <v>0.1</v>
      </c>
      <c r="T19" s="405">
        <f t="shared" si="1"/>
        <v>10</v>
      </c>
      <c r="U19" s="405">
        <f t="shared" si="1"/>
        <v>0</v>
      </c>
      <c r="V19" s="405">
        <f t="shared" si="1"/>
        <v>0</v>
      </c>
      <c r="W19" s="405">
        <f t="shared" si="1"/>
        <v>0</v>
      </c>
      <c r="X19" s="405">
        <f t="shared" si="1"/>
        <v>0</v>
      </c>
      <c r="Y19" s="405">
        <f t="shared" si="1"/>
        <v>0</v>
      </c>
      <c r="Z19" s="406">
        <f t="shared" si="1"/>
        <v>0</v>
      </c>
      <c r="AA19" s="407">
        <f t="shared" ref="AA19:AA25" si="2">SUM(G19:Z19)</f>
        <v>95032.500000000015</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94921.7</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94921.7</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3305.4</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3305.4</v>
      </c>
    </row>
    <row r="27" spans="2:27" ht="24" customHeight="1" x14ac:dyDescent="0.15">
      <c r="B27" s="182"/>
      <c r="C27" s="765"/>
      <c r="D27" s="187" t="s">
        <v>25</v>
      </c>
      <c r="E27" s="761" t="s">
        <v>289</v>
      </c>
      <c r="F27" s="762"/>
      <c r="G27" s="426">
        <f t="shared" ref="G27:Z27" si="5">+G23-G26</f>
        <v>0</v>
      </c>
      <c r="H27" s="426">
        <f t="shared" si="5"/>
        <v>91616.3</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91616.3</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3305.4</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3305.4</v>
      </c>
    </row>
    <row r="32" spans="2:27" ht="24" customHeight="1" x14ac:dyDescent="0.15">
      <c r="B32" s="184">
        <v>5</v>
      </c>
      <c r="C32" s="137"/>
      <c r="D32" s="228"/>
      <c r="E32" s="223" t="s">
        <v>265</v>
      </c>
      <c r="F32" s="469"/>
      <c r="G32" s="432">
        <f t="shared" ref="G32:Z32" si="7">SUM(G33:G35)</f>
        <v>0</v>
      </c>
      <c r="H32" s="432">
        <f t="shared" si="7"/>
        <v>3305.4</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3305.4</v>
      </c>
    </row>
    <row r="33" spans="2:27" ht="24" customHeight="1" x14ac:dyDescent="0.15">
      <c r="B33" s="184" t="s">
        <v>228</v>
      </c>
      <c r="C33" s="137"/>
      <c r="D33" s="226"/>
      <c r="E33" s="221"/>
      <c r="F33" s="219" t="s">
        <v>235</v>
      </c>
      <c r="G33" s="435">
        <f>+ｱ.燃え殻!$AU$16</f>
        <v>0</v>
      </c>
      <c r="H33" s="435">
        <f>+ｲ.汚泥!$AU$16</f>
        <v>3305.4</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3305.4</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13.6</v>
      </c>
      <c r="H37" s="441">
        <f t="shared" si="8"/>
        <v>68.600000000000009</v>
      </c>
      <c r="I37" s="441">
        <f t="shared" si="8"/>
        <v>1</v>
      </c>
      <c r="J37" s="441">
        <f t="shared" si="8"/>
        <v>0</v>
      </c>
      <c r="K37" s="441">
        <f t="shared" si="8"/>
        <v>0</v>
      </c>
      <c r="L37" s="441">
        <f t="shared" si="8"/>
        <v>11.200000000000001</v>
      </c>
      <c r="M37" s="441">
        <f t="shared" si="8"/>
        <v>0</v>
      </c>
      <c r="N37" s="441">
        <f t="shared" si="8"/>
        <v>6.3</v>
      </c>
      <c r="O37" s="441">
        <f t="shared" si="8"/>
        <v>0</v>
      </c>
      <c r="P37" s="441">
        <f t="shared" si="8"/>
        <v>0</v>
      </c>
      <c r="Q37" s="441">
        <f t="shared" si="8"/>
        <v>0</v>
      </c>
      <c r="R37" s="441">
        <f t="shared" si="8"/>
        <v>0</v>
      </c>
      <c r="S37" s="441">
        <f t="shared" si="8"/>
        <v>0.1</v>
      </c>
      <c r="T37" s="441">
        <f t="shared" si="8"/>
        <v>10</v>
      </c>
      <c r="U37" s="441">
        <f t="shared" si="8"/>
        <v>0</v>
      </c>
      <c r="V37" s="441">
        <f t="shared" si="8"/>
        <v>0</v>
      </c>
      <c r="W37" s="441">
        <f t="shared" si="8"/>
        <v>0</v>
      </c>
      <c r="X37" s="441">
        <f t="shared" si="8"/>
        <v>0</v>
      </c>
      <c r="Y37" s="441">
        <f t="shared" si="8"/>
        <v>0</v>
      </c>
      <c r="Z37" s="442">
        <f t="shared" si="8"/>
        <v>0</v>
      </c>
      <c r="AA37" s="443">
        <f t="shared" si="4"/>
        <v>110.8</v>
      </c>
    </row>
    <row r="38" spans="2:27" ht="24" customHeight="1" x14ac:dyDescent="0.15">
      <c r="B38" s="182"/>
      <c r="C38" s="752"/>
      <c r="D38" s="225"/>
      <c r="E38" s="223" t="s">
        <v>262</v>
      </c>
      <c r="F38" s="469"/>
      <c r="G38" s="432">
        <f t="shared" ref="G38:Z38" si="9">SUM(G39:G41)</f>
        <v>13.6</v>
      </c>
      <c r="H38" s="432">
        <f t="shared" si="9"/>
        <v>68.600000000000009</v>
      </c>
      <c r="I38" s="432">
        <f t="shared" si="9"/>
        <v>1</v>
      </c>
      <c r="J38" s="432">
        <f t="shared" si="9"/>
        <v>0</v>
      </c>
      <c r="K38" s="432">
        <f t="shared" si="9"/>
        <v>0</v>
      </c>
      <c r="L38" s="432">
        <f t="shared" si="9"/>
        <v>11.200000000000001</v>
      </c>
      <c r="M38" s="432">
        <f t="shared" si="9"/>
        <v>0</v>
      </c>
      <c r="N38" s="432">
        <f t="shared" si="9"/>
        <v>6.3</v>
      </c>
      <c r="O38" s="432">
        <f t="shared" si="9"/>
        <v>0</v>
      </c>
      <c r="P38" s="432">
        <f t="shared" si="9"/>
        <v>0</v>
      </c>
      <c r="Q38" s="432">
        <f t="shared" si="9"/>
        <v>0</v>
      </c>
      <c r="R38" s="432">
        <f t="shared" si="9"/>
        <v>0</v>
      </c>
      <c r="S38" s="432">
        <f t="shared" si="9"/>
        <v>0.1</v>
      </c>
      <c r="T38" s="432">
        <f t="shared" si="9"/>
        <v>10</v>
      </c>
      <c r="U38" s="432">
        <f t="shared" si="9"/>
        <v>0</v>
      </c>
      <c r="V38" s="432">
        <f t="shared" si="9"/>
        <v>0</v>
      </c>
      <c r="W38" s="432">
        <f t="shared" si="9"/>
        <v>0</v>
      </c>
      <c r="X38" s="432">
        <f t="shared" si="9"/>
        <v>0</v>
      </c>
      <c r="Y38" s="432">
        <f t="shared" si="9"/>
        <v>0</v>
      </c>
      <c r="Z38" s="433">
        <f t="shared" si="9"/>
        <v>0</v>
      </c>
      <c r="AA38" s="434">
        <f t="shared" si="4"/>
        <v>110.8</v>
      </c>
    </row>
    <row r="39" spans="2:27" ht="24" customHeight="1" x14ac:dyDescent="0.15">
      <c r="B39" s="182"/>
      <c r="C39" s="752"/>
      <c r="D39" s="226"/>
      <c r="E39" s="221"/>
      <c r="F39" s="219" t="s">
        <v>235</v>
      </c>
      <c r="G39" s="435">
        <f>+ｱ.燃え殻!$AA$28</f>
        <v>13.6</v>
      </c>
      <c r="H39" s="435">
        <f>+ｲ.汚泥!$AA$28</f>
        <v>62.2</v>
      </c>
      <c r="I39" s="435">
        <f>+ｳ.廃油!$AA$28</f>
        <v>1</v>
      </c>
      <c r="J39" s="435">
        <f>+ｴ.廃酸!$AA$28</f>
        <v>0</v>
      </c>
      <c r="K39" s="435">
        <f>+ｵ.廃ｱﾙｶﾘ!$AA$28</f>
        <v>0</v>
      </c>
      <c r="L39" s="435">
        <f>+ｶ.廃ﾌﾟﾗ類!$AA$28</f>
        <v>10.9</v>
      </c>
      <c r="M39" s="435">
        <f>+ｷ.紙くず!$AA$28</f>
        <v>0</v>
      </c>
      <c r="N39" s="435">
        <f>+ｸ.木くず!$AA$28</f>
        <v>6.3</v>
      </c>
      <c r="O39" s="435">
        <f>+ｹ.繊維くず!$AA$28</f>
        <v>0</v>
      </c>
      <c r="P39" s="435">
        <f>+ｺ.動植物性残さ!$AA$28</f>
        <v>0</v>
      </c>
      <c r="Q39" s="435">
        <f>+ｻ.動物系固形不要物!$AA$28</f>
        <v>0</v>
      </c>
      <c r="R39" s="435">
        <f>+ｼ.ｺﾞﾑくず!$AA$28</f>
        <v>0</v>
      </c>
      <c r="S39" s="435">
        <f>+ｽ.金属くず!$AA$28</f>
        <v>0.1</v>
      </c>
      <c r="T39" s="435">
        <f>+ｾ.ｶﾞﾗｽ･ｺﾝｸﾘ･陶磁器くず!$AA$28</f>
        <v>10</v>
      </c>
      <c r="U39" s="435">
        <f>+ｿ.鉱さい!$AA$28</f>
        <v>0</v>
      </c>
      <c r="V39" s="435">
        <f>+ﾀ.がれき類!$AA$28</f>
        <v>0</v>
      </c>
      <c r="W39" s="435">
        <f>+ﾁ.動物のふん尿!$AA$28</f>
        <v>0</v>
      </c>
      <c r="X39" s="435">
        <f>+ﾂ.動物の死体!$AA$28</f>
        <v>0</v>
      </c>
      <c r="Y39" s="435">
        <f>+ﾃ.ばいじん!$AA$28</f>
        <v>0</v>
      </c>
      <c r="Z39" s="436">
        <f>+ﾄ.混合廃棄物その他!$AA$28</f>
        <v>0</v>
      </c>
      <c r="AA39" s="437">
        <f t="shared" si="4"/>
        <v>104.1</v>
      </c>
    </row>
    <row r="40" spans="2:27" ht="24" customHeight="1" x14ac:dyDescent="0.15">
      <c r="B40" s="182"/>
      <c r="C40" s="752"/>
      <c r="D40" s="226"/>
      <c r="E40" s="221"/>
      <c r="F40" s="219" t="s">
        <v>261</v>
      </c>
      <c r="G40" s="435">
        <f>+ｱ.燃え殻!$AA$29</f>
        <v>0</v>
      </c>
      <c r="H40" s="435">
        <f>+ｲ.汚泥!$AA$29</f>
        <v>6.4</v>
      </c>
      <c r="I40" s="435">
        <f>+ｳ.廃油!$AA$29</f>
        <v>0</v>
      </c>
      <c r="J40" s="435">
        <f>+ｴ.廃酸!$AA$29</f>
        <v>0</v>
      </c>
      <c r="K40" s="435">
        <f>+ｵ.廃ｱﾙｶﾘ!$AA$29</f>
        <v>0</v>
      </c>
      <c r="L40" s="435">
        <f>+ｶ.廃ﾌﾟﾗ類!$AA$29</f>
        <v>0.3</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6.7</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13.6</v>
      </c>
      <c r="H43" s="444">
        <f>+ｲ.汚泥!$AL$27</f>
        <v>3374</v>
      </c>
      <c r="I43" s="444">
        <f>+ｳ.廃油!$AL$27</f>
        <v>1</v>
      </c>
      <c r="J43" s="444">
        <f>+ｴ.廃酸!$AL$27</f>
        <v>0</v>
      </c>
      <c r="K43" s="444">
        <f>+ｵ.廃ｱﾙｶﾘ!$AL$27</f>
        <v>0</v>
      </c>
      <c r="L43" s="444">
        <f>+ｶ.廃ﾌﾟﾗ類!$AL$27</f>
        <v>11.200000000000001</v>
      </c>
      <c r="M43" s="444">
        <f>+ｷ.紙くず!$AL$27</f>
        <v>0</v>
      </c>
      <c r="N43" s="444">
        <f>+ｸ.木くず!$AL$27</f>
        <v>6.3</v>
      </c>
      <c r="O43" s="444">
        <f>+ｹ.繊維くず!$AL$27</f>
        <v>0</v>
      </c>
      <c r="P43" s="444">
        <f>+ｺ.動植物性残さ!$AL$27</f>
        <v>0</v>
      </c>
      <c r="Q43" s="444">
        <f>+ｻ.動物系固形不要物!$AL$27</f>
        <v>0</v>
      </c>
      <c r="R43" s="444">
        <f>+ｼ.ｺﾞﾑくず!$AL$27</f>
        <v>0</v>
      </c>
      <c r="S43" s="444">
        <f>+ｽ.金属くず!$AL$27</f>
        <v>0.1</v>
      </c>
      <c r="T43" s="444">
        <f>+ｾ.ｶﾞﾗｽ･ｺﾝｸﾘ･陶磁器くず!$AL$27</f>
        <v>10</v>
      </c>
      <c r="U43" s="444">
        <f>+ｿ.鉱さい!$AL$27</f>
        <v>0</v>
      </c>
      <c r="V43" s="444">
        <f>+ﾀ.がれき類!$AL$27</f>
        <v>0</v>
      </c>
      <c r="W43" s="444">
        <f>+ﾁ.動物のふん尿!$AL$27</f>
        <v>0</v>
      </c>
      <c r="X43" s="444">
        <f>+ﾂ.動物の死体!$AL$27</f>
        <v>0</v>
      </c>
      <c r="Y43" s="444">
        <f>+ﾃ.ばいじん!$AL$27</f>
        <v>0</v>
      </c>
      <c r="Z43" s="445">
        <f>+ﾄ.混合廃棄物その他!$AL$27</f>
        <v>0</v>
      </c>
      <c r="AA43" s="446">
        <f t="shared" si="4"/>
        <v>3416.2</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63" t="s">
        <v>239</v>
      </c>
      <c r="F45" s="764"/>
      <c r="G45" s="450">
        <f>+ｱ.燃え殻!$AS$24</f>
        <v>13.6</v>
      </c>
      <c r="H45" s="450">
        <f>+ｲ.汚泥!$AS$24</f>
        <v>3367.6</v>
      </c>
      <c r="I45" s="450">
        <f>+ｳ.廃油!$AS$24</f>
        <v>1</v>
      </c>
      <c r="J45" s="450">
        <f>+ｴ.廃酸!$AS$24</f>
        <v>0</v>
      </c>
      <c r="K45" s="450">
        <f>+ｵ.廃ｱﾙｶﾘ!$AS$24</f>
        <v>0</v>
      </c>
      <c r="L45" s="450">
        <f>+ｶ.廃ﾌﾟﾗ類!$AS$24</f>
        <v>10.9</v>
      </c>
      <c r="M45" s="450">
        <f>+ｷ.紙くず!$AS$24</f>
        <v>0</v>
      </c>
      <c r="N45" s="450">
        <f>+ｸ.木くず!$AS$24</f>
        <v>6.3</v>
      </c>
      <c r="O45" s="450">
        <f>+ｹ.繊維くず!$AS$24</f>
        <v>0</v>
      </c>
      <c r="P45" s="450">
        <f>+ｺ.動植物性残さ!$AS$24</f>
        <v>0</v>
      </c>
      <c r="Q45" s="450">
        <f>+ｻ.動物系固形不要物!$AS$24</f>
        <v>0</v>
      </c>
      <c r="R45" s="450">
        <f>+ｼ.ｺﾞﾑくず!$AS$24</f>
        <v>0</v>
      </c>
      <c r="S45" s="450">
        <f>+ｽ.金属くず!$AS$24</f>
        <v>0.1</v>
      </c>
      <c r="T45" s="450">
        <f>+ｾ.ｶﾞﾗｽ･ｺﾝｸﾘ･陶磁器くず!$AS$24</f>
        <v>10</v>
      </c>
      <c r="U45" s="450">
        <f>+ｿ.鉱さい!$AS$24</f>
        <v>0</v>
      </c>
      <c r="V45" s="450">
        <f>+ﾀ.がれき類!$AS$24</f>
        <v>0</v>
      </c>
      <c r="W45" s="450">
        <f>+ﾁ.動物のふん尿!$AS$24</f>
        <v>0</v>
      </c>
      <c r="X45" s="450">
        <f>+ﾂ.動物の死体!$AS$24</f>
        <v>0</v>
      </c>
      <c r="Y45" s="450">
        <f>+ﾃ.ばいじん!$AS$24</f>
        <v>0</v>
      </c>
      <c r="Z45" s="451">
        <f>+ﾄ.混合廃棄物その他!$AS$24</f>
        <v>0</v>
      </c>
      <c r="AA45" s="452">
        <f t="shared" si="4"/>
        <v>3409.5</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23.6</v>
      </c>
      <c r="H55" s="506">
        <f t="shared" ref="H55:Z55" si="10">IF(H9="0",+H19+H20,+H9+H19+H20)</f>
        <v>183306.3</v>
      </c>
      <c r="I55" s="506">
        <f t="shared" si="10"/>
        <v>1.9</v>
      </c>
      <c r="J55" s="506">
        <f t="shared" si="10"/>
        <v>0</v>
      </c>
      <c r="K55" s="506">
        <f t="shared" si="10"/>
        <v>0</v>
      </c>
      <c r="L55" s="506">
        <f t="shared" si="10"/>
        <v>22.5</v>
      </c>
      <c r="M55" s="506">
        <f t="shared" si="10"/>
        <v>0</v>
      </c>
      <c r="N55" s="506">
        <f t="shared" si="10"/>
        <v>13.5</v>
      </c>
      <c r="O55" s="506">
        <f t="shared" si="10"/>
        <v>0</v>
      </c>
      <c r="P55" s="506">
        <f t="shared" si="10"/>
        <v>0</v>
      </c>
      <c r="Q55" s="506">
        <f t="shared" si="10"/>
        <v>0</v>
      </c>
      <c r="R55" s="506">
        <f t="shared" si="10"/>
        <v>0</v>
      </c>
      <c r="S55" s="506">
        <f t="shared" si="10"/>
        <v>0.2</v>
      </c>
      <c r="T55" s="506">
        <f t="shared" si="10"/>
        <v>19</v>
      </c>
      <c r="U55" s="506">
        <f t="shared" si="10"/>
        <v>0</v>
      </c>
      <c r="V55" s="506">
        <f t="shared" si="10"/>
        <v>1.5</v>
      </c>
      <c r="W55" s="506">
        <f t="shared" si="10"/>
        <v>0</v>
      </c>
      <c r="X55" s="506">
        <f t="shared" si="10"/>
        <v>0</v>
      </c>
      <c r="Y55" s="506">
        <f t="shared" si="10"/>
        <v>0</v>
      </c>
      <c r="Z55" s="506">
        <f t="shared" si="10"/>
        <v>0</v>
      </c>
      <c r="AA55" s="507">
        <f>+AA9+AA19+AA20</f>
        <v>183388.5</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6年 6月 25日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神奈川県横浜市鶴見区大黒町13-46</v>
      </c>
      <c r="K16" s="806"/>
      <c r="L16" s="807"/>
      <c r="M16" s="807"/>
      <c r="N16" s="807"/>
      <c r="O16" s="808"/>
    </row>
    <row r="17" spans="1:48" ht="26.25" customHeight="1" x14ac:dyDescent="0.15">
      <c r="C17" s="249"/>
      <c r="D17" s="250"/>
      <c r="E17" s="250"/>
      <c r="F17" s="250"/>
      <c r="G17" s="250"/>
      <c r="H17" s="254" t="s">
        <v>7</v>
      </c>
      <c r="I17" s="254"/>
      <c r="J17" s="806" t="str">
        <f>+表紙!J40</f>
        <v>太平洋製糖株式会社
代表取締役社長　　　森　昌弘</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045-501-0511</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太平洋製糖株式会社</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2041</v>
      </c>
      <c r="N25" s="859"/>
      <c r="O25" s="860"/>
    </row>
    <row r="26" spans="1:48" ht="18" customHeight="1" x14ac:dyDescent="0.15">
      <c r="C26" s="839" t="s">
        <v>11</v>
      </c>
      <c r="D26" s="840"/>
      <c r="E26" s="841"/>
      <c r="F26" s="833" t="str">
        <f>+表紙!F49</f>
        <v>神奈川県横浜市鶴見区大黒町13-46</v>
      </c>
      <c r="G26" s="834"/>
      <c r="H26" s="834"/>
      <c r="I26" s="834"/>
      <c r="J26" s="834"/>
      <c r="K26" s="834"/>
      <c r="L26" s="139" t="s">
        <v>172</v>
      </c>
      <c r="M26" s="259"/>
      <c r="N26" s="837" t="str">
        <f>IF(+表紙!N49="","",+表紙!N49)</f>
        <v>045-501-0511</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Ｅ09－食料品製造業</v>
      </c>
      <c r="G29" s="862"/>
      <c r="H29" s="862"/>
      <c r="I29" s="862"/>
      <c r="J29" s="370" t="s">
        <v>47</v>
      </c>
      <c r="K29" s="370"/>
      <c r="L29" s="863" t="str">
        <f>+表紙!L52</f>
        <v>砂糖精製業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99</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88356</v>
      </c>
      <c r="I40" s="293" t="s">
        <v>4</v>
      </c>
      <c r="J40" s="542" t="s">
        <v>324</v>
      </c>
      <c r="K40" s="543"/>
      <c r="L40" s="544"/>
      <c r="M40" s="865">
        <f>+表紙!M63</f>
        <v>3056</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t="str">
        <f>+表紙!M64</f>
        <v>0</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3033.7</v>
      </c>
      <c r="N42" s="866">
        <f>+表紙!N65</f>
        <v>0</v>
      </c>
      <c r="O42" s="197" t="s">
        <v>4</v>
      </c>
    </row>
    <row r="43" spans="1:48" ht="24.75" customHeight="1" x14ac:dyDescent="0.15">
      <c r="C43" s="191"/>
      <c r="D43" s="539" t="s">
        <v>303</v>
      </c>
      <c r="E43" s="540"/>
      <c r="F43" s="540"/>
      <c r="G43" s="541"/>
      <c r="H43" s="298">
        <f>+表紙!H66</f>
        <v>85300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94990.3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3305.4</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v>94921.7</v>
      </c>
      <c r="Q18" s="650"/>
      <c r="R18" s="650"/>
      <c r="S18" s="650"/>
      <c r="T18" s="62" t="s">
        <v>13</v>
      </c>
      <c r="U18"/>
      <c r="V18" s="300"/>
      <c r="W18"/>
      <c r="X18" s="211"/>
      <c r="Y18" s="646">
        <f>+ROUND(AH9,1)+ROUND(AH12,1)+ROUND(AH15,1)+AH18</f>
        <v>3305.4</v>
      </c>
      <c r="Z18" s="647"/>
      <c r="AA18" s="647"/>
      <c r="AB18" s="62" t="s">
        <v>4</v>
      </c>
      <c r="AC18" s="210"/>
      <c r="AD18" s="210"/>
      <c r="AE18" s="652"/>
      <c r="AH18" s="682">
        <f>+ROUND(AO18,1)+ROUND(AO21,1)</f>
        <v>3305.4</v>
      </c>
      <c r="AI18" s="679"/>
      <c r="AJ18" s="679"/>
      <c r="AK18" s="679"/>
      <c r="AL18" s="54" t="s">
        <v>13</v>
      </c>
      <c r="AM18" s="65"/>
      <c r="AO18" s="327">
        <f>+ROUND(AU16,1)+ROUND(AU17,1)+ROUND(AU18,1)</f>
        <v>3305.4</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91616.3</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88316</v>
      </c>
      <c r="E24" s="700"/>
      <c r="F24" s="700"/>
      <c r="G24" s="212" t="s">
        <v>198</v>
      </c>
      <c r="H24" s="678">
        <f>+F12</f>
        <v>94990.3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3367.6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85300</v>
      </c>
      <c r="E27" s="700"/>
      <c r="F27" s="700"/>
      <c r="G27" s="212" t="s">
        <v>198</v>
      </c>
      <c r="H27" s="678">
        <f>+Y21</f>
        <v>91616.3</v>
      </c>
      <c r="I27" s="679"/>
      <c r="J27" s="212" t="s">
        <v>198</v>
      </c>
      <c r="M27" s="652"/>
      <c r="P27" s="682">
        <f>+R30+ROUND(R33,1)</f>
        <v>68.600000000000009</v>
      </c>
      <c r="Q27" s="683"/>
      <c r="R27" s="683"/>
      <c r="S27" s="683"/>
      <c r="T27" s="54" t="s">
        <v>38</v>
      </c>
      <c r="U27" s="74"/>
      <c r="V27" s="74"/>
      <c r="Y27" s="72" t="s">
        <v>39</v>
      </c>
      <c r="Z27" s="75"/>
      <c r="AH27" s="63"/>
      <c r="AI27" s="63"/>
      <c r="AJ27" s="63"/>
      <c r="AK27" s="63"/>
      <c r="AL27" s="646">
        <f>+AH18+P27</f>
        <v>3374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62.2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3016</v>
      </c>
      <c r="E29" s="700"/>
      <c r="F29" s="700"/>
      <c r="G29" s="212" t="s">
        <v>198</v>
      </c>
      <c r="H29" s="678">
        <f>+AL27</f>
        <v>3374</v>
      </c>
      <c r="I29" s="679"/>
      <c r="J29" s="212" t="s">
        <v>198</v>
      </c>
      <c r="M29" s="652"/>
      <c r="P29" s="66"/>
      <c r="Q29" s="158"/>
      <c r="R29" s="61" t="s">
        <v>183</v>
      </c>
      <c r="S29" s="654" t="s">
        <v>33</v>
      </c>
      <c r="T29" s="668"/>
      <c r="U29" s="668"/>
      <c r="V29" s="669"/>
      <c r="W29" s="58"/>
      <c r="X29" s="76"/>
      <c r="Y29" s="684" t="s">
        <v>258</v>
      </c>
      <c r="Z29" s="685"/>
      <c r="AA29" s="640">
        <v>6.4</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68.600000000000009</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3003</v>
      </c>
      <c r="E31" s="700"/>
      <c r="F31" s="700"/>
      <c r="G31" s="212" t="s">
        <v>198</v>
      </c>
      <c r="H31" s="678">
        <f>+AS24</f>
        <v>3367.6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0.9</v>
      </c>
      <c r="E24" s="700"/>
      <c r="F24" s="700"/>
      <c r="G24" s="212" t="s">
        <v>198</v>
      </c>
      <c r="H24" s="678">
        <f>+F12</f>
        <v>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v>
      </c>
      <c r="Q27" s="683"/>
      <c r="R27" s="683"/>
      <c r="S27" s="683"/>
      <c r="T27" s="54" t="s">
        <v>38</v>
      </c>
      <c r="U27" s="74"/>
      <c r="V27" s="74"/>
      <c r="Y27" s="72" t="s">
        <v>39</v>
      </c>
      <c r="Z27" s="75"/>
      <c r="AH27" s="63"/>
      <c r="AI27" s="63"/>
      <c r="AJ27" s="63"/>
      <c r="AK27" s="63"/>
      <c r="AL27" s="646">
        <f>+AH18+P27</f>
        <v>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0.9</v>
      </c>
      <c r="E29" s="700"/>
      <c r="F29" s="700"/>
      <c r="G29" s="212" t="s">
        <v>198</v>
      </c>
      <c r="H29" s="678">
        <f>+AL27</f>
        <v>1</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0.9</v>
      </c>
      <c r="E31" s="700"/>
      <c r="F31" s="700"/>
      <c r="G31" s="212" t="s">
        <v>198</v>
      </c>
      <c r="H31" s="678">
        <f>+AS24</f>
        <v>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3"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3"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11.200000000000001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11.3</v>
      </c>
      <c r="E24" s="700"/>
      <c r="F24" s="700"/>
      <c r="G24" s="212" t="s">
        <v>198</v>
      </c>
      <c r="H24" s="678">
        <f>+F12</f>
        <v>11.200000000000001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10.9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11.200000000000001</v>
      </c>
      <c r="Q27" s="683"/>
      <c r="R27" s="683"/>
      <c r="S27" s="683"/>
      <c r="T27" s="54" t="s">
        <v>38</v>
      </c>
      <c r="U27" s="74"/>
      <c r="V27" s="74"/>
      <c r="Y27" s="72" t="s">
        <v>39</v>
      </c>
      <c r="Z27" s="75"/>
      <c r="AH27" s="63"/>
      <c r="AI27" s="63"/>
      <c r="AJ27" s="63"/>
      <c r="AK27" s="63"/>
      <c r="AL27" s="646">
        <f>+AH18+P27</f>
        <v>11.200000000000001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10.9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11.3</v>
      </c>
      <c r="E29" s="700"/>
      <c r="F29" s="700"/>
      <c r="G29" s="212" t="s">
        <v>198</v>
      </c>
      <c r="H29" s="678">
        <f>+AL27</f>
        <v>11.200000000000001</v>
      </c>
      <c r="I29" s="679"/>
      <c r="J29" s="212" t="s">
        <v>198</v>
      </c>
      <c r="M29" s="652"/>
      <c r="P29" s="66"/>
      <c r="Q29" s="158"/>
      <c r="R29" s="61" t="s">
        <v>183</v>
      </c>
      <c r="S29" s="654" t="s">
        <v>33</v>
      </c>
      <c r="T29" s="668"/>
      <c r="U29" s="668"/>
      <c r="V29" s="669"/>
      <c r="W29" s="58"/>
      <c r="X29" s="76"/>
      <c r="Y29" s="684" t="s">
        <v>258</v>
      </c>
      <c r="Z29" s="685"/>
      <c r="AA29" s="640">
        <v>0.3</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11.200000000000001</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11</v>
      </c>
      <c r="E31" s="700"/>
      <c r="F31" s="700"/>
      <c r="G31" s="212" t="s">
        <v>198</v>
      </c>
      <c r="H31" s="678">
        <f>+AS24</f>
        <v>10.9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6"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太平洋製糖株式会社</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7.2</v>
      </c>
      <c r="E24" s="700"/>
      <c r="F24" s="700"/>
      <c r="G24" s="212" t="s">
        <v>198</v>
      </c>
      <c r="H24" s="678">
        <f>+F12</f>
        <v>6.3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6.3</v>
      </c>
      <c r="Q27" s="683"/>
      <c r="R27" s="683"/>
      <c r="S27" s="683"/>
      <c r="T27" s="54" t="s">
        <v>38</v>
      </c>
      <c r="U27" s="74"/>
      <c r="V27" s="74"/>
      <c r="Y27" s="72" t="s">
        <v>39</v>
      </c>
      <c r="Z27" s="75"/>
      <c r="AH27" s="63"/>
      <c r="AI27" s="63"/>
      <c r="AJ27" s="63"/>
      <c r="AK27" s="63"/>
      <c r="AL27" s="646">
        <f>+AH18+P27</f>
        <v>6.3</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7.2</v>
      </c>
      <c r="E29" s="700"/>
      <c r="F29" s="700"/>
      <c r="G29" s="212" t="s">
        <v>198</v>
      </c>
      <c r="H29" s="678">
        <f>+AL27</f>
        <v>6.3</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6.3</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7.2</v>
      </c>
      <c r="E31" s="700"/>
      <c r="F31" s="700"/>
      <c r="G31" s="212" t="s">
        <v>198</v>
      </c>
      <c r="H31" s="678">
        <f>+AS24</f>
        <v>6.3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2024-07-01T11:55:12Z</dcterms:created>
  <dcterms:modified xsi:type="dcterms:W3CDTF">2024-09-09T09:38:21Z</dcterms:modified>
</cp:coreProperties>
</file>