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60" windowHeight="721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F12" i="89"/>
  <c r="H24" i="89" s="1"/>
  <c r="Y18" i="91"/>
  <c r="P16" i="91" s="1"/>
  <c r="X50" i="94" s="1"/>
  <c r="N45" i="94" l="1"/>
  <c r="H45" i="94"/>
  <c r="H31" i="88"/>
  <c r="AL27" i="80"/>
  <c r="H29" i="80"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<sst xmlns="http://schemas.openxmlformats.org/spreadsheetml/2006/main" count="3277" uniqueCount="462">
  <si>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</si>
  <si>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</si>
  <si>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</si>
  <si>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</si>
  <si>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</si>
  <si>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</si>
  <si>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</si>
  <si>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</si>
  <si>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</si>
  <si>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</si>
  <si>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</si>
  <si>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</si>
  <si>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</si>
  <si>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</si>
  <si>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</si>
  <si>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</si>
  <si>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</si>
  <si>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</si>
  <si>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</si>
  <si>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</si>
  <si>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</si>
  <si>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</si>
  <si>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</si>
  <si>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</si>
  <si>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</si>
  <si>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</si>
  <si>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</si>
  <si>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</si>
  <si>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</si>
  <si>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</si>
  <si>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</si>
  <si>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</si>
  <si>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</si>
  <si>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</si>
  <si>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</si>
  <si>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</si>
  <si>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</si>
  <si>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</si>
  <si>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</si>
  <si>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</si>
  <si>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</si>
  <si>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</si>
  <si>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</si>
  <si>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</si>
  <si>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</si>
  <si>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</si>
  <si>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</si>
  <si>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</si>
  <si>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</si>
  <si>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</si>
  <si>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</si>
  <si>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</si>
  <si>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</si>
  <si>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</si>
  <si>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</si>
  <si>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</si>
  <si>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</si>
  <si>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</si>
  <si>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</si>
  <si>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</si>
  <si>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</si>
  <si>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</si>
  <si>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</si>
  <si>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</si>
  <si>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</si>
  <si>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</si>
  <si>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</si>
  <si>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</si>
  <si>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</si>
  <si>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</si>
  <si>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</si>
  <si>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</si>
  <si>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</si>
  <si>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</si>
  <si>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</si>
  <si>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</si>
  <si>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</si>
  <si>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</si>
  <si>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</si>
  <si>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</si>
  <si>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</si>
  <si>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</si>
  <si>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</si>
  <si>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</si>
  <si>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</si>
  <si>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</si>
  <si>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</si>
  <si>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</si>
  <si>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</si>
  <si>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</si>
  <si>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</si>
  <si>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</si>
  <si>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</si>
  <si>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</si>
  <si>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</si>
  <si>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</si>
  <si>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</si>
  <si>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</si>
  <si>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</si>
  <si>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</si>
  <si>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</si>
  <si>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</si>
  <si>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</si>
  <si>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</si>
  <si>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</si>
  <si>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</si>
  <si>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</si>
  <si>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</si>
  <si>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</si>
  <si>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</si>
  <si>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</si>
  <si>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</si>
  <si>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</si>
  <si>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</si>
  <si>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</si>
  <si>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</si>
  <si>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</si>
  <si>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</si>
  <si>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</si>
  <si>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</si>
  <si>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</si>
  <si>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</si>
  <si>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</si>
  <si>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</si>
  <si>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</si>
  <si>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</si>
  <si>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</si>
  <si>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</si>
  <si>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</si>
  <si>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</si>
  <si>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</si>
  <si>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</si>
  <si>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</si>
  <si>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</si>
  <si>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</si>
  <si>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</si>
  <si>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</si>
  <si>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</si>
  <si>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</si>
  <si>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</si>
  <si>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</si>
  <si>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</si>
  <si>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</si>
  <si>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</si>
  <si>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</si>
  <si>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</si>
  <si>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</si>
  <si>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</si>
  <si>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</si>
  <si>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</si>
  <si>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</si>
  <si>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</si>
  <si>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</si>
  <si>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</si>
  <si>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</si>
  <si>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</si>
  <si>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</si>
  <si>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</si>
  <si>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</si>
  <si>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</si>
  <si>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</si>
  <si>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</si>
  <si>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</si>
  <si>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</si>
  <si>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</si>
  <si>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</si>
  <si>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</si>
  <si>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</si>
  <si>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</si>
  <si>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</si>
  <si>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</si>
  <si>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</si>
  <si>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</si>
  <si>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</si>
  <si>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</si>
  <si>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</si>
  <si>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</si>
  <si>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</si>
  <si>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</si>
  <si>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</si>
  <si>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</si>
  <si>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</si>
  <si>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</si>
  <si>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</si>
  <si>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</si>
  <si>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</si>
  <si>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</si>
  <si>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</si>
  <si>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</si>
  <si>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</si>
  <si>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</si>
  <si>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</si>
  <si>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</si>
  <si>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</si>
  <si>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</si>
  <si>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</si>
  <si>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</si>
  <si>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</si>
  <si>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</si>
  <si>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</si>
  <si>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</si>
  <si>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</si>
  <si>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</si>
  <si>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</si>
  <si>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</si>
  <si>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</si>
  <si>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</si>
  <si>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</si>
  <si>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</si>
  <si>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</si>
  <si>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</si>
  <si>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</si>
  <si>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</si>
  <si>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</si>
  <si>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</si>
  <si>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</si>
  <si>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</si>
  <si>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</si>
  <si>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</si>
  <si>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</si>
  <si>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</si>
  <si>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</si>
  <si>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</si>
  <si>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</si>
  <si>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</si>
  <si>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</si>
  <si>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</si>
  <si>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</si>
  <si>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</si>
  <si>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</si>
  <si>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</si>
  <si>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</si>
  <si>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</si>
  <si>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</si>
  <si>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</si>
  <si>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</si>
  <si>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</si>
  <si>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</si>
  <si>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</si>
  <si>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</si>
  <si>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</si>
  <si>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</si>
  <si>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</si>
  <si>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</si>
  <si>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</si>
  <si>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</si>
  <si>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</si>
  <si>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</si>
  <si>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</si>
  <si>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</si>
  <si>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</si>
  <si>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</si>
  <si>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</si>
  <si>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</si>
  <si>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</si>
  <si>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</si>
  <si>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</si>
  <si>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</si>
  <si>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</si>
  <si>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</si>
  <si>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</si>
  <si>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</si>
  <si>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</si>
  <si>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</si>
  <si>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</si>
  <si>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</si>
  <si>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</si>
  <si>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</si>
  <si>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</si>
  <si>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</si>
  <si>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</si>
  <si>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</si>
  <si>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</si>
  <si>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</si>
  <si>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</si>
  <si>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</si>
  <si>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</si>
  <si>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</si>
  <si>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</si>
  <si>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</si>
  <si>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</si>
  <si>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</si>
  <si>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</si>
  <si>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</si>
  <si>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</si>
  <si>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</si>
  <si>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</si>
  <si>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</si>
  <si>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</si>
  <si>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</si>
  <si>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</si>
  <si>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</si>
  <si>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</si>
  <si>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</si>
  <si>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</si>
  <si>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</si>
  <si>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</si>
  <si>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</si>
  <si>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</si>
  <si>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</si>
  <si>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</si>
  <si>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</si>
  <si>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</si>
  <si>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</si>
  <si>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</si>
  <si>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</si>
  <si>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</si>
  <si>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</si>
  <si>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</si>
  <si>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</si>
  <si>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</si>
  <si>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</si>
  <si>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</si>
  <si>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</si>
  <si>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</si>
  <si>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</si>
  <si>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</si>
  <si>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</si>
  <si>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</si>
  <si>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</si>
  <si>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</si>
  <si>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</si>
  <si>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</si>
  <si>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</si>
  <si>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</si>
  <si>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</si>
  <si>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</si>
  <si>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</si>
  <si>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</si>
  <si>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</si>
  <si>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</si>
  <si>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</si>
  <si>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</si>
  <si>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</si>
  <si>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</si>
  <si>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</si>
  <si>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</si>
  <si>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</si>
  <si>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</si>
  <si>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</si>
  <si>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</si>
  <si>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</si>
  <si>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</si>
  <si>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</si>
  <si>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</si>
  <si>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</si>
  <si>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</si>
  <si>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</si>
  <si>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</si>
  <si>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</si>
  <si>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</si>
  <si>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</si>
  <si>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</si>
  <si>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</si>
  <si>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</si>
  <si>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</si>
  <si>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</si>
  <si>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</si>
  <si>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</si>
  <si>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</si>
  <si>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</si>
  <si>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</si>
  <si>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</si>
  <si>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</si>
  <si>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</si>
  <si>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</si>
  <si>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</si>
  <si>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</si>
  <si>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</si>
  <si>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</si>
  <si>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</si>
  <si>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</si>
  <si>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</si>
  <si>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</si>
  <si>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</si>
  <si>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</si>
  <si>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</si>
  <si>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</si>
  <si>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</si>
  <si>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</si>
  <si>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</si>
  <si>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</si>
  <si>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</si>
  <si>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</si>
  <si>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</si>
  <si>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</si>
  <si>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</si>
  <si>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</si>
  <si>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</si>
  <si>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</si>
  <si>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</si>
  <si>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</si>
  <si>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</si>
  <si>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</si>
  <si>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</si>
  <si>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</si>
  <si>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</si>
  <si>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</si>
  <si>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</si>
  <si>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</si>
  <si>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</si>
  <si>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</si>
  <si>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</si>
  <si>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</si>
  <si>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</si>
  <si>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</si>
  <si>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</si>
  <si>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</si>
  <si>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</si>
  <si>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</si>
  <si>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</si>
  <si>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</si>
  <si>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</si>
  <si>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</si>
  <si>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</si>
  <si>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</si>
  <si>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</si>
  <si>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</si>
  <si>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</si>
  <si>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</si>
  <si>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</si>
  <si>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</si>
  <si>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</si>
  <si>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</si>
  <si>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</si>
  <si>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</si>
  <si>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</si>
  <si>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</si>
  <si>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</si>
  <si>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</si>
  <si>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</si>
  <si>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</si>
  <si>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</si>
  <si>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</si>
  <si>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</si>
  <si>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</si>
  <si>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</si>
  <si>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</si>
  <si>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</si>
  <si>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</si>
  <si>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</si>
  <si>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</si>
  <si>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</si>
  <si>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</si>
  <si>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</si>
  <si>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</si>
  <si>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</si>
  <si>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</si>
  <si>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</si>
  <si>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</si>
  <si>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</si>
  <si>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横浜市保土ケ谷区川島町522番地</t>
    <phoneticPr fontId="3"/>
  </si>
  <si>
    <t>横浜市水道局西谷浄水場 場長 木下　昌也</t>
    <phoneticPr fontId="3"/>
  </si>
  <si>
    <t>045（371）5335</t>
    <phoneticPr fontId="3"/>
  </si>
  <si>
    <t>横浜市水道局　西谷浄水場</t>
    <phoneticPr fontId="3"/>
  </si>
  <si>
    <t>横浜市保土ケ谷区川島町522番地</t>
    <phoneticPr fontId="3"/>
  </si>
  <si>
    <t>045（371）5335</t>
    <phoneticPr fontId="3"/>
  </si>
  <si>
    <t>飲料水の製造・供給</t>
    <phoneticPr fontId="3"/>
  </si>
  <si>
    <t>○</t>
  </si>
  <si>
    <t>84人</t>
    <phoneticPr fontId="3"/>
  </si>
  <si>
    <t>浄水処理量　156,000m3/日　程度</t>
    <phoneticPr fontId="3"/>
  </si>
  <si>
    <t>令和  ６年  ６月  19日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</si>
</sst>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48971" y="2182346"/>
          <a:ext cx="660026" cy="637054"/>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1" zoomScale="91" zoomScaleNormal="100" zoomScaleSheetLayoutView="91" workbookViewId="0">
      <selection activeCell="M49" sqref="M49"/>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458</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461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453</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2044</v>
      </c>
      <c r="N48" s="586"/>
      <c r="O48" s="587"/>
    </row>
    <row r="49" spans="3:21" ht="18" customHeight="1" x14ac:dyDescent="0.15">
      <c r="C49" s="564" t="s">
        <v>11</v>
      </c>
      <c r="D49" s="565"/>
      <c r="E49" s="566"/>
      <c r="F49" s="619" t="s">
        <v>455</v>
      </c>
      <c r="G49" s="620"/>
      <c r="H49" s="620"/>
      <c r="I49" s="620"/>
      <c r="J49" s="620"/>
      <c r="K49" s="620"/>
      <c r="L49" s="471" t="s">
        <v>172</v>
      </c>
      <c r="M49" s="474"/>
      <c r="N49" s="588" t="s">
        <v>456</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142</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t="s">
        <v>460</v>
      </c>
      <c r="G58" s="529"/>
      <c r="H58" s="529"/>
      <c r="I58" s="529"/>
      <c r="J58" s="529"/>
      <c r="K58" s="529"/>
      <c r="L58" s="529"/>
      <c r="M58" s="529"/>
      <c r="N58" s="529"/>
      <c r="O58" s="530"/>
    </row>
    <row r="59" spans="3:21" ht="26.25" customHeight="1" x14ac:dyDescent="0.15">
      <c r="C59" s="366"/>
      <c r="D59" s="485" t="s">
        <v>24</v>
      </c>
      <c r="E59" s="486" t="s">
        <v>378</v>
      </c>
      <c r="F59" s="531" t="s">
        <v>459</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21928</v>
      </c>
      <c r="I63" s="293" t="s">
        <v>4</v>
      </c>
      <c r="J63" s="542" t="s">
        <v>324</v>
      </c>
      <c r="K63" s="543"/>
      <c r="L63" s="544"/>
      <c r="M63" s="534">
        <f>+別紙!AA14</f>
        <v>243128</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24085</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横浜市水道局　西谷浄水場</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pageSetUpPr fitToPage="1"/>
  </sheetPr>
  <dimension ref="B1:BJ76"/>
  <sheetViews>
    <sheetView showGridLines="0" topLeftCell="A29" zoomScale="85" zoomScaleNormal="85" workbookViewId="0">
      <selection activeCell="X36" sqref="X3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33534.400000000001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2976</v>
      </c>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21800</v>
      </c>
      <c r="E24" s="700"/>
      <c r="F24" s="700"/>
      <c r="G24" s="212" t="s">
        <v>198</v>
      </c>
      <c r="H24" s="678">
        <f>+F12</f>
        <v>33534.400000000001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36342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36510.400000000001</v>
      </c>
      <c r="Q27" s="683"/>
      <c r="R27" s="683"/>
      <c r="S27" s="683"/>
      <c r="T27" s="54" t="s">
        <v>38</v>
      </c>
      <c r="U27" s="74"/>
      <c r="V27" s="74"/>
      <c r="Y27" s="72" t="s">
        <v>39</v>
      </c>
      <c r="Z27" s="75"/>
      <c r="AH27" s="63"/>
      <c r="AI27" s="63"/>
      <c r="AJ27" s="63"/>
      <c r="AK27" s="63"/>
      <c r="AL27" s="646">
        <f>+AH18+P27</f>
        <v>36510.400000000001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36342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243000</v>
      </c>
      <c r="E29" s="700"/>
      <c r="F29" s="700"/>
      <c r="G29" s="212" t="s">
        <v>198</v>
      </c>
      <c r="H29" s="678">
        <f>+AL27</f>
        <v>36510.400000000001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36342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24000</v>
      </c>
      <c r="E31" s="700"/>
      <c r="F31" s="700"/>
      <c r="G31" s="212" t="s">
        <v>198</v>
      </c>
      <c r="H31" s="678">
        <f>+AS24</f>
        <v>36342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168.4</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39997558519241921"/>
    <pageSetUpPr fitToPage="1"/>
  </sheetPr>
  <dimension ref="B1:BJ76"/>
  <sheetViews>
    <sheetView showGridLines="0" topLeftCell="I17" zoomScaleNormal="100" workbookViewId="0">
      <selection activeCell="H24" sqref="H24:I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v>
      </c>
      <c r="E24" s="700"/>
      <c r="F24" s="700"/>
      <c r="G24" s="212" t="s">
        <v>198</v>
      </c>
      <c r="H24" s="678">
        <f>+F12</f>
        <v>1.4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v>
      </c>
      <c r="Q27" s="683"/>
      <c r="R27" s="683"/>
      <c r="S27" s="683"/>
      <c r="T27" s="54" t="s">
        <v>38</v>
      </c>
      <c r="U27" s="74"/>
      <c r="V27" s="74"/>
      <c r="Y27" s="72" t="s">
        <v>39</v>
      </c>
      <c r="Z27" s="75"/>
      <c r="AH27" s="63"/>
      <c r="AI27" s="63"/>
      <c r="AJ27" s="63"/>
      <c r="AK27" s="63"/>
      <c r="AL27" s="646">
        <f>+AH18+P27</f>
        <v>1.4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v>
      </c>
      <c r="E29" s="700"/>
      <c r="F29" s="700"/>
      <c r="G29" s="212" t="s">
        <v>198</v>
      </c>
      <c r="H29" s="678">
        <f>+AL27</f>
        <v>1.4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v>
      </c>
      <c r="E31" s="700"/>
      <c r="F31" s="700"/>
      <c r="G31" s="212" t="s">
        <v>198</v>
      </c>
      <c r="H31" s="678">
        <f>+AS24</f>
        <v>1.4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39997558519241921"/>
    <pageSetUpPr fitToPage="1"/>
  </sheetPr>
  <dimension ref="B1:BJ76"/>
  <sheetViews>
    <sheetView showGridLines="0" topLeftCell="M22" zoomScaleNormal="100" workbookViewId="0">
      <selection activeCell="Y35" sqref="Y35:Z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v>
      </c>
      <c r="E24" s="700"/>
      <c r="F24" s="700"/>
      <c r="G24" s="212" t="s">
        <v>198</v>
      </c>
      <c r="H24" s="678">
        <f>+F12</f>
        <v>0.6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0.6</v>
      </c>
      <c r="Q27" s="683"/>
      <c r="R27" s="683"/>
      <c r="S27" s="683"/>
      <c r="T27" s="54" t="s">
        <v>38</v>
      </c>
      <c r="U27" s="74"/>
      <c r="V27" s="74"/>
      <c r="Y27" s="72" t="s">
        <v>39</v>
      </c>
      <c r="Z27" s="75"/>
      <c r="AH27" s="63"/>
      <c r="AI27" s="63"/>
      <c r="AJ27" s="63"/>
      <c r="AK27" s="63"/>
      <c r="AL27" s="646">
        <f>+AH18+P27</f>
        <v>0.6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v>
      </c>
      <c r="E29" s="700"/>
      <c r="F29" s="700"/>
      <c r="G29" s="212" t="s">
        <v>198</v>
      </c>
      <c r="H29" s="678">
        <f>+AL27</f>
        <v>0.6</v>
      </c>
      <c r="I29" s="679"/>
      <c r="J29" s="212" t="s">
        <v>198</v>
      </c>
      <c r="M29" s="652"/>
      <c r="P29" s="66"/>
      <c r="Q29" s="158"/>
      <c r="R29" s="61" t="s">
        <v>183</v>
      </c>
      <c r="S29" s="654" t="s">
        <v>33</v>
      </c>
      <c r="T29" s="668"/>
      <c r="U29" s="668"/>
      <c r="V29" s="669"/>
      <c r="W29" s="58"/>
      <c r="X29" s="76"/>
      <c r="Y29" s="684" t="s">
        <v>258</v>
      </c>
      <c r="Z29" s="685"/>
      <c r="AA29" s="640">
        <v>0.6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0.6</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39997558519241921"/>
    <pageSetUpPr fitToPage="1"/>
  </sheetPr>
  <dimension ref="B1:BJ76"/>
  <sheetViews>
    <sheetView showGridLines="0" topLeftCell="O2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14</v>
      </c>
      <c r="E24" s="700"/>
      <c r="F24" s="700"/>
      <c r="G24" s="212" t="s">
        <v>198</v>
      </c>
      <c r="H24" s="678">
        <f>+F12</f>
        <v>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v>
      </c>
      <c r="Q27" s="683"/>
      <c r="R27" s="683"/>
      <c r="S27" s="683"/>
      <c r="T27" s="54" t="s">
        <v>38</v>
      </c>
      <c r="U27" s="74"/>
      <c r="V27" s="74"/>
      <c r="Y27" s="72" t="s">
        <v>39</v>
      </c>
      <c r="Z27" s="75"/>
      <c r="AH27" s="63"/>
      <c r="AI27" s="63"/>
      <c r="AJ27" s="63"/>
      <c r="AK27" s="63"/>
      <c r="AL27" s="646">
        <f>+AH18+P27</f>
        <v>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14</v>
      </c>
      <c r="E29" s="700"/>
      <c r="F29" s="700"/>
      <c r="G29" s="212" t="s">
        <v>198</v>
      </c>
      <c r="H29" s="678">
        <f>+AL27</f>
        <v>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5</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14</v>
      </c>
      <c r="E31" s="700"/>
      <c r="F31" s="700"/>
      <c r="G31" s="212" t="s">
        <v>198</v>
      </c>
      <c r="H31" s="678">
        <f>+AS24</f>
        <v>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5" zoomScaleNormal="100" workbookViewId="0">
      <selection activeCell="R34" sqref="R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3" tint="0.39997558519241921"/>
    <pageSetUpPr fitToPage="1"/>
  </sheetPr>
  <dimension ref="B1:BJ76"/>
  <sheetViews>
    <sheetView showGridLines="0" topLeftCell="A25" zoomScaleNormal="100" workbookViewId="0">
      <selection activeCell="R33" sqref="R33:U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10.4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v>
      </c>
      <c r="E24" s="700"/>
      <c r="F24" s="700"/>
      <c r="G24" s="212" t="s">
        <v>198</v>
      </c>
      <c r="H24" s="678">
        <f>+F12</f>
        <v>10.4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10.4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10.4</v>
      </c>
      <c r="Q27" s="683"/>
      <c r="R27" s="683"/>
      <c r="S27" s="683"/>
      <c r="T27" s="54" t="s">
        <v>38</v>
      </c>
      <c r="U27" s="74"/>
      <c r="V27" s="74"/>
      <c r="Y27" s="72" t="s">
        <v>39</v>
      </c>
      <c r="Z27" s="75"/>
      <c r="AH27" s="63"/>
      <c r="AI27" s="63"/>
      <c r="AJ27" s="63"/>
      <c r="AK27" s="63"/>
      <c r="AL27" s="646">
        <f>+AH18+P27</f>
        <v>10.4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10.4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v>
      </c>
      <c r="E29" s="700"/>
      <c r="F29" s="700"/>
      <c r="G29" s="212" t="s">
        <v>198</v>
      </c>
      <c r="H29" s="678">
        <f>+AL27</f>
        <v>10.4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10.4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10</v>
      </c>
      <c r="E31" s="700"/>
      <c r="F31" s="700"/>
      <c r="G31" s="212" t="s">
        <v>198</v>
      </c>
      <c r="H31" s="678">
        <f>+AS24</f>
        <v>10.4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8"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3" tint="0.39997558519241921"/>
    <pageSetUpPr fitToPage="1"/>
  </sheetPr>
  <dimension ref="B1:BJ76"/>
  <sheetViews>
    <sheetView showGridLines="0" topLeftCell="A19" zoomScaleNormal="100" workbookViewId="0">
      <selection activeCell="R33" sqref="R33:U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15.9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60</v>
      </c>
      <c r="E24" s="700"/>
      <c r="F24" s="700"/>
      <c r="G24" s="212" t="s">
        <v>198</v>
      </c>
      <c r="H24" s="678">
        <f>+F12</f>
        <v>15.9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15.9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15.9</v>
      </c>
      <c r="Q27" s="683"/>
      <c r="R27" s="683"/>
      <c r="S27" s="683"/>
      <c r="T27" s="54" t="s">
        <v>38</v>
      </c>
      <c r="U27" s="74"/>
      <c r="V27" s="74"/>
      <c r="Y27" s="72" t="s">
        <v>39</v>
      </c>
      <c r="Z27" s="75"/>
      <c r="AH27" s="63"/>
      <c r="AI27" s="63"/>
      <c r="AJ27" s="63"/>
      <c r="AK27" s="63"/>
      <c r="AL27" s="646">
        <f>+AH18+P27</f>
        <v>15.9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15.9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60</v>
      </c>
      <c r="E29" s="700"/>
      <c r="F29" s="700"/>
      <c r="G29" s="212" t="s">
        <v>198</v>
      </c>
      <c r="H29" s="678">
        <f>+AL27</f>
        <v>15.9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15.9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60</v>
      </c>
      <c r="E31" s="700"/>
      <c r="F31" s="700"/>
      <c r="G31" s="212" t="s">
        <v>198</v>
      </c>
      <c r="H31" s="678">
        <f>+AS24</f>
        <v>15.9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3" tint="0.39997558519241921"/>
    <pageSetUpPr fitToPage="1"/>
  </sheetPr>
  <dimension ref="B1:BJ76"/>
  <sheetViews>
    <sheetView showGridLines="0" topLeftCell="A24"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21.200000000000003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v>
      </c>
      <c r="E24" s="700"/>
      <c r="F24" s="700"/>
      <c r="G24" s="212" t="s">
        <v>198</v>
      </c>
      <c r="H24" s="678">
        <f>+F12</f>
        <v>21.200000000000003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21.1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21.200000000000003</v>
      </c>
      <c r="Q27" s="683"/>
      <c r="R27" s="683"/>
      <c r="S27" s="683"/>
      <c r="T27" s="54" t="s">
        <v>38</v>
      </c>
      <c r="U27" s="74"/>
      <c r="V27" s="74"/>
      <c r="Y27" s="72" t="s">
        <v>39</v>
      </c>
      <c r="Z27" s="75"/>
      <c r="AH27" s="63"/>
      <c r="AI27" s="63"/>
      <c r="AJ27" s="63"/>
      <c r="AK27" s="63"/>
      <c r="AL27" s="646">
        <f>+AH18+P27</f>
        <v>21.200000000000003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21.1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v>
      </c>
      <c r="E29" s="700"/>
      <c r="F29" s="700"/>
      <c r="G29" s="212" t="s">
        <v>198</v>
      </c>
      <c r="H29" s="678">
        <f>+AL27</f>
        <v>21.200000000000003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21.1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21.1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0.1</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3" tint="0.39997558519241921"/>
    <pageSetUpPr fitToPage="1"/>
  </sheetPr>
  <dimension ref="B1:BJ76"/>
  <sheetViews>
    <sheetView showGridLines="0" topLeftCell="A23"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45.7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v>
      </c>
      <c r="E24" s="700"/>
      <c r="F24" s="700"/>
      <c r="G24" s="212" t="s">
        <v>198</v>
      </c>
      <c r="H24" s="678">
        <f>+F12</f>
        <v>45.7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45.7</v>
      </c>
      <c r="Q27" s="683"/>
      <c r="R27" s="683"/>
      <c r="S27" s="683"/>
      <c r="T27" s="54" t="s">
        <v>38</v>
      </c>
      <c r="U27" s="74"/>
      <c r="V27" s="74"/>
      <c r="Y27" s="72" t="s">
        <v>39</v>
      </c>
      <c r="Z27" s="75"/>
      <c r="AH27" s="63"/>
      <c r="AI27" s="63"/>
      <c r="AJ27" s="63"/>
      <c r="AK27" s="63"/>
      <c r="AL27" s="646">
        <f>+AH18+P27</f>
        <v>45.7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v>
      </c>
      <c r="E29" s="700"/>
      <c r="F29" s="700"/>
      <c r="G29" s="212" t="s">
        <v>198</v>
      </c>
      <c r="H29" s="678">
        <f>+AL27</f>
        <v>45.7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45.7</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3" tint="0.39997558519241921"/>
    <pageSetUpPr fitToPage="1"/>
  </sheetPr>
  <dimension ref="B1:BJ76"/>
  <sheetViews>
    <sheetView showGridLines="0" topLeftCell="A25"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横浜市水道局　西谷浄水場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30</v>
      </c>
      <c r="E24" s="700"/>
      <c r="F24" s="700"/>
      <c r="G24" s="212" t="s">
        <v>198</v>
      </c>
      <c r="H24" s="678">
        <f>+F12</f>
        <v>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v>
      </c>
      <c r="Q27" s="683"/>
      <c r="R27" s="683"/>
      <c r="S27" s="683"/>
      <c r="T27" s="54" t="s">
        <v>38</v>
      </c>
      <c r="U27" s="74"/>
      <c r="V27" s="74"/>
      <c r="Y27" s="72" t="s">
        <v>39</v>
      </c>
      <c r="Z27" s="75"/>
      <c r="AH27" s="63"/>
      <c r="AI27" s="63"/>
      <c r="AJ27" s="63"/>
      <c r="AK27" s="63"/>
      <c r="AL27" s="646">
        <f>+AH18+P27</f>
        <v>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30</v>
      </c>
      <c r="E29" s="700"/>
      <c r="F29" s="700"/>
      <c r="G29" s="212" t="s">
        <v>198</v>
      </c>
      <c r="H29" s="678">
        <f>+AL27</f>
        <v>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4</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3" tint="0.39997558519241921"/>
    <pageSetUpPr fitToPage="1"/>
  </sheetPr>
  <dimension ref="B1:AA59"/>
  <sheetViews>
    <sheetView showGridLines="0" topLeftCell="A34" zoomScale="70" zoomScaleNormal="70" workbookViewId="0">
      <selection activeCell="J11" sqref="J11"/>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横浜市水道局　西谷浄水場</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21800</v>
      </c>
      <c r="I9" s="393">
        <f>IF(OR(ｳ.廃油!D24&gt;0,ｳ.廃油!D24&lt;0),ｳ.廃油!D24,IF(I$19&gt;0,"0",0))</f>
        <v>1</v>
      </c>
      <c r="J9" s="393">
        <f>IF(OR(ｴ.廃酸!$D24&gt;0,ｴ.廃酸!$D24&lt;0),ｴ.廃酸!D24,IF(J$19&gt;0,"0",0))</f>
        <v>7</v>
      </c>
      <c r="K9" s="393">
        <f>IF(OR(ｵ.廃ｱﾙｶﾘ!$D24&gt;0,ｵ.廃ｱﾙｶﾘ!$D24&lt;0),ｵ.廃ｱﾙｶﾘ!D24,IF(K$19&gt;0,"0",0))</f>
        <v>0</v>
      </c>
      <c r="L9" s="393">
        <f>IF(OR(ｶ.廃ﾌﾟﾗ類!D24&gt;0,ｶ.廃ﾌﾟﾗ類!D24&lt;0),ｶ.廃ﾌﾟﾗ類!D24,IF(L$19&gt;0,"0",0))</f>
        <v>14</v>
      </c>
      <c r="M9" s="393">
        <f>IF(OR(ｷ.紙くず!D24&gt;0,ｷ.紙くず!D24&lt;0),ｷ.紙くず!D24,IF(M$19&gt;0,"0",0))</f>
        <v>0</v>
      </c>
      <c r="N9" s="393">
        <f>IF(OR(ｸ.木くず!D24&gt;0,ｸ.木くず!D24&lt;0),ｸ.木くず!D24,IF(N$19&gt;0,"0",0))</f>
        <v>10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60</v>
      </c>
      <c r="T9" s="393">
        <f>IF(OR(ｾ.ｶﾞﾗｽ･ｺﾝｸﾘ･陶磁器くず!D24&gt;0,ｾ.ｶﾞﾗｽ･ｺﾝｸﾘ･陶磁器くず!D24&lt;0),ｾ.ｶﾞﾗｽ･ｺﾝｸﾘ･陶磁器くず!D24,IF(T$19&gt;0,"0",0))</f>
        <v>1</v>
      </c>
      <c r="U9" s="393">
        <f>IF(OR(ｿ.鉱さい!D24&gt;0,ｿ.鉱さい!D24&lt;0),ｿ.鉱さい!D24,IF(U$19&gt;0,"0",0))</f>
        <v>0</v>
      </c>
      <c r="V9" s="393">
        <f>IF(OR(ﾀ.がれき類!D24&gt;0,ﾀ.がれき類!D24&lt;0),ﾀ.がれき類!D24,IF(V$19&gt;0,"0",0))</f>
        <v>5</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30</v>
      </c>
      <c r="AA9" s="395">
        <f>IF(SUM(G9:Z9)&gt;0,SUM(G9:Z9),IF(AA$19&gt;0,"0",0))</f>
        <v>21928</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t="str">
        <f>IF(OR(ｳ.廃油!D25&gt;0,ｳ.廃油!D25&lt;0),ｳ.廃油!D25,IF(I$19&gt;0,"0",0))</f>
        <v>0</v>
      </c>
      <c r="J10" s="396" t="str">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t="str">
        <f>IF(OR(ｳ.廃油!D26&gt;0,ｳ.廃油!D26&lt;0),ｳ.廃油!D26,IF(I$19&gt;0,"0",0))</f>
        <v>0</v>
      </c>
      <c r="J11" s="399" t="str">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t="str">
        <f>IF(OR(ｳ.廃油!D27&gt;0,ｳ.廃油!D27&lt;0),ｳ.廃油!D27,IF(I$19&gt;0,"0",0))</f>
        <v>0</v>
      </c>
      <c r="J12" s="399" t="str">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t="str">
        <f>IF(OR(ｳ.廃油!D28&gt;0,ｳ.廃油!D28&lt;0),ｳ.廃油!D28,IF(I$19&gt;0,"0",0))</f>
        <v>0</v>
      </c>
      <c r="J13" s="399" t="str">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243000</v>
      </c>
      <c r="I14" s="399">
        <f>IF(OR(ｳ.廃油!D29&gt;0,ｳ.廃油!D29&lt;0),ｳ.廃油!D29,IF(I$19&gt;0,"0",0))</f>
        <v>1</v>
      </c>
      <c r="J14" s="399">
        <f>IF(OR(ｴ.廃酸!$D29&gt;0,ｴ.廃酸!$D29&lt;0),ｴ.廃酸!D29,IF(J$19&gt;0,"0",0))</f>
        <v>7</v>
      </c>
      <c r="K14" s="399">
        <f>IF(OR(ｵ.廃ｱﾙｶﾘ!$D29&gt;0,ｵ.廃ｱﾙｶﾘ!$D29&lt;0),ｵ.廃ｱﾙｶﾘ!D29,IF(K$19&gt;0,"0",0))</f>
        <v>0</v>
      </c>
      <c r="L14" s="399">
        <f>IF(OR(ｶ.廃ﾌﾟﾗ類!D29&gt;0,ｶ.廃ﾌﾟﾗ類!D29&lt;0),ｶ.廃ﾌﾟﾗ類!D29,IF(L$19&gt;0,"0",0))</f>
        <v>14</v>
      </c>
      <c r="M14" s="399">
        <f>IF(OR(ｷ.紙くず!D29&gt;0,ｷ.紙くず!D29&lt;0),ｷ.紙くず!D29,IF(M$19&gt;0,"0",0))</f>
        <v>0</v>
      </c>
      <c r="N14" s="399">
        <f>IF(OR(ｸ.木くず!D29&gt;0,ｸ.木くず!D29&lt;0),ｸ.木くず!D29,IF(N$19&gt;0,"0",0))</f>
        <v>10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60</v>
      </c>
      <c r="T14" s="399">
        <f>IF(OR(ｾ.ｶﾞﾗｽ･ｺﾝｸﾘ･陶磁器くず!D29&gt;0,ｾ.ｶﾞﾗｽ･ｺﾝｸﾘ･陶磁器くず!D29&lt;0),ｾ.ｶﾞﾗｽ･ｺﾝｸﾘ･陶磁器くず!D29,IF(T$19&gt;0,"0",0))</f>
        <v>1</v>
      </c>
      <c r="U14" s="399">
        <f>IF(OR(ｿ.鉱さい!D29&gt;0,ｿ.鉱さい!D29&lt;0),ｿ.鉱さい!D29,IF(U$19&gt;0,"0",0))</f>
        <v>0</v>
      </c>
      <c r="V14" s="399">
        <f>IF(OR(ﾀ.がれき類!D29&gt;0,ﾀ.がれき類!D29&lt;0),ﾀ.がれき類!D29,IF(V$19&gt;0,"0",0))</f>
        <v>5</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30</v>
      </c>
      <c r="AA14" s="401">
        <f t="shared" si="0"/>
        <v>243128</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t="str">
        <f>IF(OR(ｳ.廃油!D30&gt;0,ｳ.廃油!D30&lt;0),ｳ.廃油!D30,IF(I$19&gt;0,"0",0))</f>
        <v>0</v>
      </c>
      <c r="J15" s="399" t="str">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24000</v>
      </c>
      <c r="I16" s="399">
        <f>IF(OR(ｳ.廃油!D31&gt;0,ｳ.廃油!D31&lt;0),ｳ.廃油!D31,IF(I$19&gt;0,"0",0))</f>
        <v>1</v>
      </c>
      <c r="J16" s="399" t="str">
        <f>IF(OR(ｴ.廃酸!$D31&gt;0,ｴ.廃酸!$D31&lt;0),ｴ.廃酸!D31,IF(J$19&gt;0,"0",0))</f>
        <v>0</v>
      </c>
      <c r="K16" s="399">
        <f>IF(OR(ｵ.廃ｱﾙｶﾘ!$D31&gt;0,ｵ.廃ｱﾙｶﾘ!$D31&lt;0),ｵ.廃ｱﾙｶﾘ!D31,IF(K$19&gt;0,"0",0))</f>
        <v>0</v>
      </c>
      <c r="L16" s="399">
        <f>IF(OR(ｶ.廃ﾌﾟﾗ類!D31&gt;0,ｶ.廃ﾌﾟﾗ類!D31&lt;0),ｶ.廃ﾌﾟﾗ類!D31,IF(L$19&gt;0,"0",0))</f>
        <v>14</v>
      </c>
      <c r="M16" s="399">
        <f>IF(OR(ｷ.紙くず!D31&gt;0,ｷ.紙くず!D31&lt;0),ｷ.紙くず!D31,IF(M$19&gt;0,"0",0))</f>
        <v>0</v>
      </c>
      <c r="N16" s="399">
        <f>IF(OR(ｸ.木くず!D31&gt;0,ｸ.木くず!D31&lt;0),ｸ.木くず!D31,IF(N$19&gt;0,"0",0))</f>
        <v>10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60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t="str">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f t="shared" si="0"/>
        <v>24085</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t="str">
        <f>IF(OR(ｳ.廃油!D32&gt;0,ｳ.廃油!D32&lt;0),ｳ.廃油!D32,IF(I$19&gt;0,"0",0))</f>
        <v>0</v>
      </c>
      <c r="J17" s="399" t="str">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t="str">
        <f>IF(OR(ｳ.廃油!D33&gt;0,ｳ.廃油!D33&lt;0),ｳ.廃油!D33,IF(I$19&gt;0,"0",0))</f>
        <v>0</v>
      </c>
      <c r="J18" s="402" t="str">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33534.400000000001</v>
      </c>
      <c r="I19" s="405">
        <f t="shared" si="1"/>
        <v>1.4</v>
      </c>
      <c r="J19" s="405">
        <f t="shared" si="1"/>
        <v>0.6</v>
      </c>
      <c r="K19" s="405">
        <f t="shared" si="1"/>
        <v>0</v>
      </c>
      <c r="L19" s="405">
        <f t="shared" si="1"/>
        <v>5</v>
      </c>
      <c r="M19" s="405">
        <f t="shared" si="1"/>
        <v>0</v>
      </c>
      <c r="N19" s="405">
        <f t="shared" si="1"/>
        <v>10.4</v>
      </c>
      <c r="O19" s="405">
        <f t="shared" si="1"/>
        <v>0</v>
      </c>
      <c r="P19" s="405">
        <f t="shared" si="1"/>
        <v>0</v>
      </c>
      <c r="Q19" s="405">
        <f t="shared" si="1"/>
        <v>0</v>
      </c>
      <c r="R19" s="405">
        <f t="shared" si="1"/>
        <v>0</v>
      </c>
      <c r="S19" s="405">
        <f t="shared" si="1"/>
        <v>15.9</v>
      </c>
      <c r="T19" s="405">
        <f t="shared" si="1"/>
        <v>21.200000000000003</v>
      </c>
      <c r="U19" s="405">
        <f t="shared" si="1"/>
        <v>0</v>
      </c>
      <c r="V19" s="405">
        <f t="shared" si="1"/>
        <v>45.7</v>
      </c>
      <c r="W19" s="405">
        <f t="shared" si="1"/>
        <v>0</v>
      </c>
      <c r="X19" s="405">
        <f t="shared" si="1"/>
        <v>0</v>
      </c>
      <c r="Y19" s="405">
        <f t="shared" si="1"/>
        <v>0</v>
      </c>
      <c r="Z19" s="406">
        <f t="shared" si="1"/>
        <v>4</v>
      </c>
      <c r="AA19" s="407">
        <f t="shared" ref="AA19:AA25" si="2">SUM(G19:Z19)</f>
        <v>33638.6</v>
      </c>
    </row>
    <row r="20" spans="2:27" ht="24" customHeight="1" thickBot="1" x14ac:dyDescent="0.2">
      <c r="B20" s="182"/>
      <c r="C20" s="235" t="s">
        <v>233</v>
      </c>
      <c r="D20" s="769" t="s">
        <v>234</v>
      </c>
      <c r="E20" s="769"/>
      <c r="F20" s="770"/>
      <c r="G20" s="408">
        <f>+ｱ.燃え殻!$F$15</f>
        <v>0</v>
      </c>
      <c r="H20" s="408">
        <f>+ｲ.汚泥!$F$15</f>
        <v>2976</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2976</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36510.400000000001</v>
      </c>
      <c r="I37" s="441">
        <f t="shared" si="8"/>
        <v>1.4</v>
      </c>
      <c r="J37" s="441">
        <f t="shared" si="8"/>
        <v>0.6</v>
      </c>
      <c r="K37" s="441">
        <f t="shared" si="8"/>
        <v>0</v>
      </c>
      <c r="L37" s="441">
        <f t="shared" si="8"/>
        <v>5</v>
      </c>
      <c r="M37" s="441">
        <f t="shared" si="8"/>
        <v>0</v>
      </c>
      <c r="N37" s="441">
        <f t="shared" si="8"/>
        <v>10.4</v>
      </c>
      <c r="O37" s="441">
        <f t="shared" si="8"/>
        <v>0</v>
      </c>
      <c r="P37" s="441">
        <f t="shared" si="8"/>
        <v>0</v>
      </c>
      <c r="Q37" s="441">
        <f t="shared" si="8"/>
        <v>0</v>
      </c>
      <c r="R37" s="441">
        <f t="shared" si="8"/>
        <v>0</v>
      </c>
      <c r="S37" s="441">
        <f t="shared" si="8"/>
        <v>15.9</v>
      </c>
      <c r="T37" s="441">
        <f t="shared" si="8"/>
        <v>21.200000000000003</v>
      </c>
      <c r="U37" s="441">
        <f t="shared" si="8"/>
        <v>0</v>
      </c>
      <c r="V37" s="441">
        <f t="shared" si="8"/>
        <v>45.7</v>
      </c>
      <c r="W37" s="441">
        <f t="shared" si="8"/>
        <v>0</v>
      </c>
      <c r="X37" s="441">
        <f t="shared" si="8"/>
        <v>0</v>
      </c>
      <c r="Y37" s="441">
        <f t="shared" si="8"/>
        <v>0</v>
      </c>
      <c r="Z37" s="442">
        <f t="shared" si="8"/>
        <v>4</v>
      </c>
      <c r="AA37" s="443">
        <f t="shared" si="4"/>
        <v>36614.6</v>
      </c>
    </row>
    <row r="38" spans="2:27" ht="24" customHeight="1" x14ac:dyDescent="0.15">
      <c r="B38" s="182"/>
      <c r="C38" s="752"/>
      <c r="D38" s="225"/>
      <c r="E38" s="223" t="s">
        <v>262</v>
      </c>
      <c r="F38" s="469"/>
      <c r="G38" s="432">
        <f t="shared" ref="G38:Z38" si="9">SUM(G39:G41)</f>
        <v>0</v>
      </c>
      <c r="H38" s="432">
        <f t="shared" si="9"/>
        <v>36342</v>
      </c>
      <c r="I38" s="432">
        <f t="shared" si="9"/>
        <v>1.4</v>
      </c>
      <c r="J38" s="432">
        <f t="shared" si="9"/>
        <v>0.6</v>
      </c>
      <c r="K38" s="432">
        <f t="shared" si="9"/>
        <v>0</v>
      </c>
      <c r="L38" s="432">
        <f t="shared" si="9"/>
        <v>5</v>
      </c>
      <c r="M38" s="432">
        <f t="shared" si="9"/>
        <v>0</v>
      </c>
      <c r="N38" s="432">
        <f t="shared" si="9"/>
        <v>10.4</v>
      </c>
      <c r="O38" s="432">
        <f t="shared" si="9"/>
        <v>0</v>
      </c>
      <c r="P38" s="432">
        <f t="shared" si="9"/>
        <v>0</v>
      </c>
      <c r="Q38" s="432">
        <f t="shared" si="9"/>
        <v>0</v>
      </c>
      <c r="R38" s="432">
        <f t="shared" si="9"/>
        <v>0</v>
      </c>
      <c r="S38" s="432">
        <f t="shared" si="9"/>
        <v>15.9</v>
      </c>
      <c r="T38" s="432">
        <f t="shared" si="9"/>
        <v>21.1</v>
      </c>
      <c r="U38" s="432">
        <f t="shared" si="9"/>
        <v>0</v>
      </c>
      <c r="V38" s="432">
        <f t="shared" si="9"/>
        <v>0</v>
      </c>
      <c r="W38" s="432">
        <f t="shared" si="9"/>
        <v>0</v>
      </c>
      <c r="X38" s="432">
        <f t="shared" si="9"/>
        <v>0</v>
      </c>
      <c r="Y38" s="432">
        <f t="shared" si="9"/>
        <v>0</v>
      </c>
      <c r="Z38" s="433">
        <f t="shared" si="9"/>
        <v>0</v>
      </c>
      <c r="AA38" s="434">
        <f t="shared" si="4"/>
        <v>36396.400000000001</v>
      </c>
    </row>
    <row r="39" spans="2:27" ht="24" customHeight="1" x14ac:dyDescent="0.15">
      <c r="B39" s="182"/>
      <c r="C39" s="752"/>
      <c r="D39" s="226"/>
      <c r="E39" s="221"/>
      <c r="F39" s="219" t="s">
        <v>235</v>
      </c>
      <c r="G39" s="435">
        <f>+ｱ.燃え殻!$AA$28</f>
        <v>0</v>
      </c>
      <c r="H39" s="435">
        <f>+ｲ.汚泥!$AA$28</f>
        <v>36342</v>
      </c>
      <c r="I39" s="435">
        <f>+ｳ.廃油!$AA$28</f>
        <v>1.4</v>
      </c>
      <c r="J39" s="435">
        <f>+ｴ.廃酸!$AA$28</f>
        <v>0</v>
      </c>
      <c r="K39" s="435">
        <f>+ｵ.廃ｱﾙｶﾘ!$AA$28</f>
        <v>0</v>
      </c>
      <c r="L39" s="435">
        <f>+ｶ.廃ﾌﾟﾗ類!$AA$28</f>
        <v>5</v>
      </c>
      <c r="M39" s="435">
        <f>+ｷ.紙くず!$AA$28</f>
        <v>0</v>
      </c>
      <c r="N39" s="435">
        <f>+ｸ.木くず!$AA$28</f>
        <v>10.4</v>
      </c>
      <c r="O39" s="435">
        <f>+ｹ.繊維くず!$AA$28</f>
        <v>0</v>
      </c>
      <c r="P39" s="435">
        <f>+ｺ.動植物性残さ!$AA$28</f>
        <v>0</v>
      </c>
      <c r="Q39" s="435">
        <f>+ｻ.動物系固形不要物!$AA$28</f>
        <v>0</v>
      </c>
      <c r="R39" s="435">
        <f>+ｼ.ｺﾞﾑくず!$AA$28</f>
        <v>0</v>
      </c>
      <c r="S39" s="435">
        <f>+ｽ.金属くず!$AA$28</f>
        <v>15.9</v>
      </c>
      <c r="T39" s="435">
        <f>+ｾ.ｶﾞﾗｽ･ｺﾝｸﾘ･陶磁器くず!$AA$28</f>
        <v>21.1</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36395.800000000003</v>
      </c>
    </row>
    <row r="40" spans="2:27" ht="24" customHeight="1" x14ac:dyDescent="0.15">
      <c r="B40" s="182"/>
      <c r="C40" s="752"/>
      <c r="D40" s="226"/>
      <c r="E40" s="221"/>
      <c r="F40" s="219" t="s">
        <v>261</v>
      </c>
      <c r="G40" s="435">
        <f>+ｱ.燃え殻!$AA$29</f>
        <v>0</v>
      </c>
      <c r="H40" s="435">
        <f>+ｲ.汚泥!$AA$29</f>
        <v>0</v>
      </c>
      <c r="I40" s="435">
        <f>+ｳ.廃油!$AA$29</f>
        <v>0</v>
      </c>
      <c r="J40" s="435">
        <f>+ｴ.廃酸!$AA$29</f>
        <v>0.6</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0.6</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168.4</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0.1</v>
      </c>
      <c r="U42" s="438">
        <f>+ｿ.鉱さい!$R$33</f>
        <v>0</v>
      </c>
      <c r="V42" s="438">
        <f>+ﾀ.がれき類!$R$33</f>
        <v>45.7</v>
      </c>
      <c r="W42" s="438">
        <f>+ﾁ.動物のふん尿!$R$33</f>
        <v>0</v>
      </c>
      <c r="X42" s="438">
        <f>+ﾂ.動物の死体!$R$33</f>
        <v>0</v>
      </c>
      <c r="Y42" s="438">
        <f>+ﾃ.ばいじん!$R$33</f>
        <v>0</v>
      </c>
      <c r="Z42" s="439">
        <f>+ﾄ.混合廃棄物その他!$R$33</f>
        <v>4</v>
      </c>
      <c r="AA42" s="440">
        <f>SUM(G42:Z42)</f>
        <v>218.2</v>
      </c>
    </row>
    <row r="43" spans="2:27" ht="24" customHeight="1" x14ac:dyDescent="0.15">
      <c r="B43" s="182"/>
      <c r="C43" s="135" t="s">
        <v>237</v>
      </c>
      <c r="D43" s="757" t="s">
        <v>294</v>
      </c>
      <c r="E43" s="757"/>
      <c r="F43" s="758"/>
      <c r="G43" s="444">
        <f>+ｱ.燃え殻!$AL$27</f>
        <v>0</v>
      </c>
      <c r="H43" s="444">
        <f>+ｲ.汚泥!$AL$27</f>
        <v>36510.400000000001</v>
      </c>
      <c r="I43" s="444">
        <f>+ｳ.廃油!$AL$27</f>
        <v>1.4</v>
      </c>
      <c r="J43" s="444">
        <f>+ｴ.廃酸!$AL$27</f>
        <v>0.6</v>
      </c>
      <c r="K43" s="444">
        <f>+ｵ.廃ｱﾙｶﾘ!$AL$27</f>
        <v>0</v>
      </c>
      <c r="L43" s="444">
        <f>+ｶ.廃ﾌﾟﾗ類!$AL$27</f>
        <v>5</v>
      </c>
      <c r="M43" s="444">
        <f>+ｷ.紙くず!$AL$27</f>
        <v>0</v>
      </c>
      <c r="N43" s="444">
        <f>+ｸ.木くず!$AL$27</f>
        <v>10.4</v>
      </c>
      <c r="O43" s="444">
        <f>+ｹ.繊維くず!$AL$27</f>
        <v>0</v>
      </c>
      <c r="P43" s="444">
        <f>+ｺ.動植物性残さ!$AL$27</f>
        <v>0</v>
      </c>
      <c r="Q43" s="444">
        <f>+ｻ.動物系固形不要物!$AL$27</f>
        <v>0</v>
      </c>
      <c r="R43" s="444">
        <f>+ｼ.ｺﾞﾑくず!$AL$27</f>
        <v>0</v>
      </c>
      <c r="S43" s="444">
        <f>+ｽ.金属くず!$AL$27</f>
        <v>15.9</v>
      </c>
      <c r="T43" s="444">
        <f>+ｾ.ｶﾞﾗｽ･ｺﾝｸﾘ･陶磁器くず!$AL$27</f>
        <v>21.200000000000003</v>
      </c>
      <c r="U43" s="444">
        <f>+ｿ.鉱さい!$AL$27</f>
        <v>0</v>
      </c>
      <c r="V43" s="444">
        <f>+ﾀ.がれき類!$AL$27</f>
        <v>45.7</v>
      </c>
      <c r="W43" s="444">
        <f>+ﾁ.動物のふん尿!$AL$27</f>
        <v>0</v>
      </c>
      <c r="X43" s="444">
        <f>+ﾂ.動物の死体!$AL$27</f>
        <v>0</v>
      </c>
      <c r="Y43" s="444">
        <f>+ﾃ.ばいじん!$AL$27</f>
        <v>0</v>
      </c>
      <c r="Z43" s="445">
        <f>+ﾄ.混合廃棄物その他!$AL$27</f>
        <v>4</v>
      </c>
      <c r="AA43" s="446">
        <f t="shared" si="4"/>
        <v>36614.6</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36342</v>
      </c>
      <c r="I45" s="450">
        <f>+ｳ.廃油!$AS$24</f>
        <v>1.4</v>
      </c>
      <c r="J45" s="450">
        <f>+ｴ.廃酸!$AS$24</f>
        <v>0</v>
      </c>
      <c r="K45" s="450">
        <f>+ｵ.廃ｱﾙｶﾘ!$AS$24</f>
        <v>0</v>
      </c>
      <c r="L45" s="450">
        <f>+ｶ.廃ﾌﾟﾗ類!$AS$24</f>
        <v>5</v>
      </c>
      <c r="M45" s="450">
        <f>+ｷ.紙くず!$AS$24</f>
        <v>0</v>
      </c>
      <c r="N45" s="450">
        <f>+ｸ.木くず!$AS$24</f>
        <v>10.4</v>
      </c>
      <c r="O45" s="450">
        <f>+ｹ.繊維くず!$AS$24</f>
        <v>0</v>
      </c>
      <c r="P45" s="450">
        <f>+ｺ.動植物性残さ!$AS$24</f>
        <v>0</v>
      </c>
      <c r="Q45" s="450">
        <f>+ｻ.動物系固形不要物!$AS$24</f>
        <v>0</v>
      </c>
      <c r="R45" s="450">
        <f>+ｼ.ｺﾞﾑくず!$AS$24</f>
        <v>0</v>
      </c>
      <c r="S45" s="450">
        <f>+ｽ.金属くず!$AS$24</f>
        <v>15.9</v>
      </c>
      <c r="T45" s="450">
        <f>+ｾ.ｶﾞﾗｽ･ｺﾝｸﾘ･陶磁器くず!$AS$24</f>
        <v>21.1</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36395.800000000003</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58310.400000000001</v>
      </c>
      <c r="I55" s="506">
        <f t="shared" si="10"/>
        <v>2.4</v>
      </c>
      <c r="J55" s="506">
        <f t="shared" si="10"/>
        <v>7.6</v>
      </c>
      <c r="K55" s="506">
        <f t="shared" si="10"/>
        <v>0</v>
      </c>
      <c r="L55" s="506">
        <f t="shared" si="10"/>
        <v>19</v>
      </c>
      <c r="M55" s="506">
        <f t="shared" si="10"/>
        <v>0</v>
      </c>
      <c r="N55" s="506">
        <f t="shared" si="10"/>
        <v>20.399999999999999</v>
      </c>
      <c r="O55" s="506">
        <f t="shared" si="10"/>
        <v>0</v>
      </c>
      <c r="P55" s="506">
        <f t="shared" si="10"/>
        <v>0</v>
      </c>
      <c r="Q55" s="506">
        <f t="shared" si="10"/>
        <v>0</v>
      </c>
      <c r="R55" s="506">
        <f t="shared" si="10"/>
        <v>0</v>
      </c>
      <c r="S55" s="506">
        <f t="shared" si="10"/>
        <v>75.900000000000006</v>
      </c>
      <c r="T55" s="506">
        <f t="shared" si="10"/>
        <v>22.200000000000003</v>
      </c>
      <c r="U55" s="506">
        <f t="shared" si="10"/>
        <v>0</v>
      </c>
      <c r="V55" s="506">
        <f t="shared" si="10"/>
        <v>50.7</v>
      </c>
      <c r="W55" s="506">
        <f t="shared" si="10"/>
        <v>0</v>
      </c>
      <c r="X55" s="506">
        <f t="shared" si="10"/>
        <v>0</v>
      </c>
      <c r="Y55" s="506">
        <f t="shared" si="10"/>
        <v>0</v>
      </c>
      <c r="Z55" s="506">
        <f t="shared" si="10"/>
        <v>34</v>
      </c>
      <c r="AA55" s="507">
        <f>+AA9+AA19+AA20</f>
        <v>58542.6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28" zoomScale="130" zoomScaleNormal="100" zoomScaleSheetLayoutView="130" workbookViewId="0">
      <selection activeCell="F35" sqref="F35:O35"/>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６年  ６月  19日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横浜市保土ケ谷区川島町522番地</v>
      </c>
      <c r="K16" s="806"/>
      <c r="L16" s="807"/>
      <c r="M16" s="807"/>
      <c r="N16" s="807"/>
      <c r="O16" s="808"/>
    </row>
    <row r="17" spans="1:48" ht="26.25" customHeight="1" x14ac:dyDescent="0.15">
      <c r="C17" s="249"/>
      <c r="D17" s="250"/>
      <c r="E17" s="250"/>
      <c r="F17" s="250"/>
      <c r="G17" s="250"/>
      <c r="H17" s="254" t="s">
        <v>7</v>
      </c>
      <c r="I17" s="254"/>
      <c r="J17" s="806" t="str">
        <f>+表紙!J40</f>
        <v>横浜市水道局西谷浄水場 場長 木下　昌也</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045（371）5335</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横浜市水道局　西谷浄水場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2044</v>
      </c>
      <c r="N25" s="859"/>
      <c r="O25" s="860"/>
    </row>
    <row r="26" spans="1:48" ht="18" customHeight="1" x14ac:dyDescent="0.15">
      <c r="C26" s="839" t="s">
        <v>11</v>
      </c>
      <c r="D26" s="840"/>
      <c r="E26" s="841"/>
      <c r="F26" s="833" t="str">
        <f>+表紙!F49</f>
        <v>横浜市保土ケ谷区川島町522番地</v>
      </c>
      <c r="G26" s="834"/>
      <c r="H26" s="834"/>
      <c r="I26" s="834"/>
      <c r="J26" s="834"/>
      <c r="K26" s="834"/>
      <c r="L26" s="139" t="s">
        <v>172</v>
      </c>
      <c r="M26" s="259"/>
      <c r="N26" s="837" t="str">
        <f>IF(+表紙!N49="","",+表紙!N49)</f>
        <v>045（371）5335</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Ｆ－電気・ガス・熱供給・水道業</v>
      </c>
      <c r="G29" s="862"/>
      <c r="H29" s="862"/>
      <c r="I29" s="862"/>
      <c r="J29" s="370" t="s">
        <v>47</v>
      </c>
      <c r="K29" s="370"/>
      <c r="L29" s="863" t="str">
        <f>+表紙!L52</f>
        <v>飲料水の製造・供給</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t="str">
        <f>+表紙!F58</f>
        <v>浄水処理量　156,000m3/日　程度</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84人</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21928</v>
      </c>
      <c r="I40" s="293" t="s">
        <v>4</v>
      </c>
      <c r="J40" s="542" t="s">
        <v>324</v>
      </c>
      <c r="K40" s="543"/>
      <c r="L40" s="544"/>
      <c r="M40" s="865">
        <f>+表紙!M63</f>
        <v>243128</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24085</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1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2024-09-09T09:39:58Z</dcterms:modified>
</cp:coreProperties>
</file>