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W38" i="94"/>
  <c r="W32" i="94"/>
  <c r="W31" i="94" s="1"/>
  <c r="AK31" i="99"/>
  <c r="J38" i="94" l="1"/>
  <c r="G38" i="94"/>
  <c r="G37" i="94" s="1"/>
  <c r="G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<sst xmlns="http://schemas.openxmlformats.org/spreadsheetml/2006/main" count="2765" uniqueCount="430">
  <si>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</si>
  <si>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</si>
  <si>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</si>
  <si>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</si>
  <si>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</si>
  <si>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</si>
  <si>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</si>
  <si>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</si>
  <si>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</si>
  <si>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</si>
  <si>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</si>
  <si>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</si>
  <si>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</si>
  <si>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</si>
  <si>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</si>
  <si>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</si>
  <si>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</si>
  <si>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</si>
  <si>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</si>
  <si>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</si>
  <si>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</si>
  <si>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</si>
  <si>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</si>
  <si>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</si>
  <si>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</si>
  <si>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</si>
  <si>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</si>
  <si>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</si>
  <si>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</si>
  <si>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</si>
  <si>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</si>
  <si>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</si>
  <si>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</si>
  <si>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</si>
  <si>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</si>
  <si>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</si>
  <si>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</si>
  <si>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</si>
  <si>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</si>
  <si>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</si>
  <si>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</si>
  <si>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</si>
  <si>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</si>
  <si>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</si>
  <si>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</si>
  <si>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</si>
  <si>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</si>
  <si>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</si>
  <si>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</si>
  <si>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</si>
  <si>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</si>
  <si>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</si>
  <si>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</si>
  <si>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</si>
  <si>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</si>
  <si>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</si>
  <si>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</si>
  <si>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</si>
  <si>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</si>
  <si>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</si>
  <si>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</si>
  <si>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</si>
  <si>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</si>
  <si>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</si>
  <si>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</si>
  <si>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</si>
  <si>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</si>
  <si>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</si>
  <si>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</si>
  <si>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</si>
  <si>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</si>
  <si>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</si>
  <si>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</si>
  <si>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</si>
  <si>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</si>
  <si>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</si>
  <si>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</si>
  <si>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</si>
  <si>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</si>
  <si>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</si>
  <si>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</si>
  <si>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</si>
  <si>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</si>
  <si>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</si>
  <si>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</si>
  <si>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</si>
  <si>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</si>
  <si>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</si>
  <si>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</si>
  <si>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</si>
  <si>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</si>
  <si>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</si>
  <si>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</si>
  <si>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</si>
  <si>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</si>
  <si>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</si>
  <si>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</si>
  <si>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</si>
  <si>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</si>
  <si>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</si>
  <si>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</si>
  <si>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</si>
  <si>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</si>
  <si>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</si>
  <si>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</si>
  <si>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</si>
  <si>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</si>
  <si>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</si>
  <si>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</si>
  <si>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</si>
  <si>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</si>
  <si>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</si>
  <si>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</si>
  <si>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</si>
  <si>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</si>
  <si>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</si>
  <si>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</si>
  <si>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</si>
  <si>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</si>
  <si>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</si>
  <si>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</si>
  <si>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</si>
  <si>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</si>
  <si>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</si>
  <si>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</si>
  <si>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</si>
  <si>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</si>
  <si>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</si>
  <si>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</si>
  <si>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</si>
  <si>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</si>
  <si>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</si>
  <si>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</si>
  <si>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</si>
  <si>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</si>
  <si>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</si>
  <si>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</si>
  <si>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</si>
  <si>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</si>
  <si>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</si>
  <si>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</si>
  <si>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</si>
  <si>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</si>
  <si>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</si>
  <si>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</si>
  <si>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</si>
  <si>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</si>
  <si>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</si>
  <si>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</si>
  <si>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</si>
  <si>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</si>
  <si>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</si>
  <si>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</si>
  <si>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</si>
  <si>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</si>
  <si>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</si>
  <si>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</si>
  <si>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</si>
  <si>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</si>
  <si>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</si>
  <si>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</si>
  <si>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</si>
  <si>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</si>
  <si>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</si>
  <si>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</si>
  <si>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</si>
  <si>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</si>
  <si>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</si>
  <si>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</si>
  <si>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</si>
  <si>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</si>
  <si>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</si>
  <si>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</si>
  <si>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</si>
  <si>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</si>
  <si>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</si>
  <si>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</si>
  <si>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</si>
  <si>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</si>
  <si>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</si>
  <si>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</si>
  <si>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</si>
  <si>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</si>
  <si>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</si>
  <si>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</si>
  <si>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</si>
  <si>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</si>
  <si>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</si>
  <si>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</si>
  <si>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</si>
  <si>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</si>
  <si>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</si>
  <si>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</si>
  <si>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</si>
  <si>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</si>
  <si>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</si>
  <si>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</si>
  <si>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</si>
  <si>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</si>
  <si>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</si>
  <si>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</si>
  <si>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</si>
  <si>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</si>
  <si>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</si>
  <si>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</si>
  <si>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</si>
  <si>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</si>
  <si>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</si>
  <si>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</si>
  <si>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</si>
  <si>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</si>
  <si>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</si>
  <si>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</si>
  <si>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</si>
  <si>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</si>
  <si>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</si>
  <si>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</si>
  <si>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</si>
  <si>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</si>
  <si>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</si>
  <si>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</si>
  <si>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</si>
  <si>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</si>
  <si>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</si>
  <si>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</si>
  <si>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</si>
  <si>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</si>
  <si>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</si>
  <si>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</si>
  <si>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</si>
  <si>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</si>
  <si>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</si>
  <si>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</si>
  <si>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</si>
  <si>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</si>
  <si>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</si>
  <si>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</si>
  <si>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</si>
  <si>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</si>
  <si>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</si>
  <si>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</si>
  <si>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</si>
  <si>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</si>
  <si>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</si>
  <si>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</si>
  <si>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</si>
  <si>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</si>
  <si>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</si>
  <si>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</si>
  <si>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</si>
  <si>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</si>
  <si>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</si>
  <si>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</si>
  <si>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</si>
  <si>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</si>
  <si>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</si>
  <si>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</si>
  <si>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</si>
  <si>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</si>
  <si>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</si>
  <si>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</si>
  <si>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</si>
  <si>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</si>
  <si>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</si>
  <si>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</si>
  <si>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</si>
  <si>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</si>
  <si>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</si>
  <si>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</si>
  <si>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</si>
  <si>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</si>
  <si>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</si>
  <si>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</si>
  <si>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</si>
  <si>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</si>
  <si>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</si>
  <si>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</si>
  <si>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</si>
  <si>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</si>
  <si>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</si>
  <si>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</si>
  <si>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</si>
  <si>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</si>
  <si>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</si>
  <si>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</si>
  <si>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</si>
  <si>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</si>
  <si>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</si>
  <si>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</si>
  <si>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</si>
  <si>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</si>
  <si>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</si>
  <si>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</si>
  <si>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</si>
  <si>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</si>
  <si>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</si>
  <si>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</si>
  <si>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</si>
  <si>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</si>
  <si>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</si>
  <si>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</si>
  <si>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</si>
  <si>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</si>
  <si>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</si>
  <si>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</si>
  <si>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</si>
  <si>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</si>
  <si>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</si>
  <si>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</si>
  <si>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</si>
  <si>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</si>
  <si>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</si>
  <si>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</si>
  <si>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</si>
  <si>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</si>
  <si>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</si>
  <si>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</si>
  <si>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</si>
  <si>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</si>
  <si>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</si>
  <si>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</si>
  <si>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</si>
  <si>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</si>
  <si>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</si>
  <si>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</si>
  <si>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</si>
  <si>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</si>
  <si>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</si>
  <si>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</si>
  <si>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</si>
  <si>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</si>
  <si>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</si>
  <si>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</si>
  <si>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</si>
  <si>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</si>
  <si>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</si>
  <si>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</si>
  <si>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</si>
  <si>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</si>
  <si>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</si>
  <si>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</si>
  <si>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</si>
  <si>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</si>
  <si>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</si>
  <si>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</si>
  <si>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</si>
  <si>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</si>
  <si>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</si>
  <si>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</si>
  <si>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</si>
  <si>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</si>
  <si>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</si>
  <si>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</si>
  <si>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</si>
  <si>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</si>
  <si>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</si>
  <si>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</si>
  <si>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</si>
  <si>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</si>
  <si>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</si>
  <si>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</si>
  <si>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</si>
  <si>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</si>
  <si>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</si>
  <si>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</si>
  <si>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</si>
  <si>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</si>
  <si>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</si>
  <si>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</si>
  <si>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</si>
  <si>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</si>
  <si>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</si>
  <si>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</si>
  <si>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</si>
  <si>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</si>
  <si>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</si>
  <si>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</si>
  <si>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</si>
  <si>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</si>
  <si>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</si>
  <si>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</si>
  <si>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</si>
  <si>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</si>
  <si>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</si>
  <si>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</si>
  <si>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</si>
  <si>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</si>
  <si>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</si>
  <si>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</si>
  <si>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</si>
  <si>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</si>
  <si>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</si>
  <si>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</si>
  <si>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</si>
  <si>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</si>
  <si>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</si>
  <si>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</si>
  <si>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</si>
  <si>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</si>
  <si>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</si>
  <si>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</si>
  <si>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</si>
  <si>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</si>
  <si>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</si>
  <si>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</si>
  <si>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</si>
  <si>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</si>
  <si>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</si>
  <si>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</si>
  <si>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</si>
  <si>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</si>
  <si>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</si>
  <si>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</si>
  <si>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</si>
  <si>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</si>
  <si>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</si>
  <si>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</si>
  <si>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</si>
  <si>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</si>
  <si>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phoneticPr fontId="3"/>
  </si>
  <si>
    <t>横浜市西区みなとみらい3-7-3</t>
    <rPh sb="0" eb="3">
      <t>ヨコハマシ</t>
    </rPh>
    <rPh sb="3" eb="5">
      <t>ニシク</t>
    </rPh>
    <phoneticPr fontId="3"/>
  </si>
  <si>
    <t>一般財団法人神奈川県警友会けいゆう病院</t>
    <rPh sb="0" eb="13">
      <t>イッパンザイダンホウジンカナガワケンケイユウカイ</t>
    </rPh>
    <rPh sb="17" eb="19">
      <t>ビョウイン</t>
    </rPh>
    <phoneticPr fontId="3"/>
  </si>
  <si>
    <t>045-221-8181（内線5133）</t>
    <rPh sb="13" eb="15">
      <t>ナイセン</t>
    </rPh>
    <phoneticPr fontId="3"/>
  </si>
  <si>
    <t>045-221-8177</t>
    <phoneticPr fontId="3"/>
  </si>
  <si>
    <t>医療業（病院）</t>
    <rPh sb="0" eb="3">
      <t>イリョウギョウ</t>
    </rPh>
    <rPh sb="4" eb="6">
      <t>ビョウイン</t>
    </rPh>
    <phoneticPr fontId="3"/>
  </si>
  <si>
    <t>令和  6  年  6  月 24 日</t>
    <phoneticPr fontId="3"/>
  </si>
  <si>
    <t>院長ー事務局長・医局・看護部長ー医療廃棄物処理委員会ー財産管理課（委託業者管理部門）ー院内収集委託業者・ごみ集積運搬処理業務委託ー廃棄物処理業者</t>
    <rPh sb="0" eb="2">
      <t>インチョウ</t>
    </rPh>
    <rPh sb="3" eb="7">
      <t>ジムキョクチョウ</t>
    </rPh>
    <rPh sb="8" eb="10">
      <t>イキョク</t>
    </rPh>
    <rPh sb="11" eb="13">
      <t>カンゴ</t>
    </rPh>
    <rPh sb="13" eb="15">
      <t>ブチョウ</t>
    </rPh>
    <rPh sb="16" eb="21">
      <t>イリョウハイキブツ</t>
    </rPh>
    <rPh sb="21" eb="23">
      <t>ショリ</t>
    </rPh>
    <rPh sb="23" eb="26">
      <t>イインカイ</t>
    </rPh>
    <rPh sb="27" eb="31">
      <t>ザイサンカンリ</t>
    </rPh>
    <rPh sb="31" eb="32">
      <t>カ</t>
    </rPh>
    <rPh sb="33" eb="37">
      <t>イタクギョウシャ</t>
    </rPh>
    <rPh sb="37" eb="39">
      <t>カンリ</t>
    </rPh>
    <rPh sb="39" eb="41">
      <t>ブモン</t>
    </rPh>
    <rPh sb="43" eb="45">
      <t>インナイ</t>
    </rPh>
    <rPh sb="45" eb="47">
      <t>シュウシュウ</t>
    </rPh>
    <rPh sb="47" eb="51">
      <t>イタクギョウシャ</t>
    </rPh>
    <rPh sb="54" eb="56">
      <t>シュウセキ</t>
    </rPh>
    <rPh sb="56" eb="58">
      <t>ウンパン</t>
    </rPh>
    <rPh sb="58" eb="60">
      <t>ショリ</t>
    </rPh>
    <rPh sb="60" eb="62">
      <t>ギョウム</t>
    </rPh>
    <rPh sb="62" eb="64">
      <t>イタク</t>
    </rPh>
    <rPh sb="65" eb="68">
      <t>ハイキブツ</t>
    </rPh>
    <rPh sb="68" eb="70">
      <t>ショリ</t>
    </rPh>
    <rPh sb="70" eb="72">
      <t>ギョウシャ</t>
    </rPh>
    <phoneticPr fontId="3"/>
  </si>
  <si>
    <t>　</t>
    <phoneticPr fontId="3"/>
  </si>
  <si>
    <t>一般財団法人神奈川県警友会けいゆう病院
院長　　松本秀年</t>
    <rPh sb="0" eb="13">
      <t>イッパンザイダンホウジンカナガワケンケイユウカイ</t>
    </rPh>
    <rPh sb="17" eb="19">
      <t>ビョウイン</t>
    </rPh>
    <rPh sb="20" eb="22">
      <t>インチョウ</t>
    </rPh>
    <rPh sb="24" eb="28">
      <t>マツモトヒデトシ</t>
    </rPh>
    <phoneticPr fontId="3"/>
  </si>
  <si>
    <t>・感染性廃棄物
ごみ発生→分別→回収（委託業者）→地下1階集積場所に集積→運搬（委託業者）→中間処理業者（焼却）→最終処分（リサイクル：溶融固化他）
・特管廃油
ごみ発生→分別→回収（委託業者）→地下1階集積場所に集積→運搬（委託業者）→中間処理業者（焼却）→最終処分（溶融）</t>
    <rPh sb="1" eb="4">
      <t>カンセンセイ</t>
    </rPh>
    <rPh sb="4" eb="7">
      <t>ハイキブツ</t>
    </rPh>
    <rPh sb="10" eb="12">
      <t>ハッセイ</t>
    </rPh>
    <rPh sb="13" eb="15">
      <t>ブンベツ</t>
    </rPh>
    <rPh sb="16" eb="18">
      <t>カイシュウ</t>
    </rPh>
    <rPh sb="19" eb="23">
      <t>イタクギョウシャ</t>
    </rPh>
    <rPh sb="25" eb="27">
      <t>チカ</t>
    </rPh>
    <rPh sb="28" eb="29">
      <t>カイ</t>
    </rPh>
    <rPh sb="29" eb="31">
      <t>シュウセキ</t>
    </rPh>
    <rPh sb="31" eb="33">
      <t>バショ</t>
    </rPh>
    <rPh sb="34" eb="36">
      <t>シュウセキ</t>
    </rPh>
    <rPh sb="37" eb="39">
      <t>ウンパン</t>
    </rPh>
    <rPh sb="40" eb="44">
      <t>イタクギョウシャ</t>
    </rPh>
    <rPh sb="46" eb="48">
      <t>チュウカン</t>
    </rPh>
    <rPh sb="48" eb="52">
      <t>ショリギョウシャ</t>
    </rPh>
    <rPh sb="53" eb="55">
      <t>ショウキャク</t>
    </rPh>
    <rPh sb="57" eb="61">
      <t>サイシュウショブン</t>
    </rPh>
    <rPh sb="68" eb="70">
      <t>ヨウユウ</t>
    </rPh>
    <rPh sb="70" eb="72">
      <t>コカ</t>
    </rPh>
    <rPh sb="72" eb="73">
      <t>タ</t>
    </rPh>
    <rPh sb="77" eb="79">
      <t>トッカン</t>
    </rPh>
    <rPh sb="79" eb="81">
      <t>ハイユ</t>
    </rPh>
    <rPh sb="84" eb="86">
      <t>ハッセイ</t>
    </rPh>
    <rPh sb="87" eb="89">
      <t>ブンベツ</t>
    </rPh>
    <rPh sb="90" eb="92">
      <t>カイシュウ</t>
    </rPh>
    <rPh sb="93" eb="97">
      <t>イタクギョウシャ</t>
    </rPh>
    <rPh sb="99" eb="101">
      <t>チカ</t>
    </rPh>
    <rPh sb="102" eb="103">
      <t>カイ</t>
    </rPh>
    <rPh sb="103" eb="107">
      <t>シュウセキバショ</t>
    </rPh>
    <rPh sb="108" eb="110">
      <t>シュウセキ</t>
    </rPh>
    <rPh sb="111" eb="113">
      <t>ウンパン</t>
    </rPh>
    <rPh sb="114" eb="118">
      <t>イタクギョウシャ</t>
    </rPh>
    <rPh sb="120" eb="122">
      <t>チュウカン</t>
    </rPh>
    <rPh sb="122" eb="126">
      <t>ショリギョウシャ</t>
    </rPh>
    <rPh sb="127" eb="129">
      <t>ショウキャク</t>
    </rPh>
    <rPh sb="131" eb="135">
      <t>サイシュウショブン</t>
    </rPh>
    <rPh sb="136" eb="138">
      <t>ヨウユウ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</si>
</sst>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4" zoomScale="93" zoomScaleNormal="100" zoomScaleSheetLayoutView="93" workbookViewId="0">
      <selection activeCell="S75" sqref="S75"/>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
        <v>419</v>
      </c>
      <c r="R29" s="555" t="str">
        <f t="shared" ref="R29:S29" si="0">IF($K$90+1E-21&lt;50,"〇","")</f>
        <v/>
      </c>
      <c r="S29" s="556" t="str">
        <f t="shared" si="0"/>
        <v/>
      </c>
      <c r="T29" s="366" t="s">
        <v>427</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425</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420</v>
      </c>
      <c r="M40" s="486"/>
      <c r="N40" s="486"/>
      <c r="O40" s="486"/>
      <c r="P40" s="486"/>
      <c r="Q40" s="486"/>
      <c r="R40" s="486"/>
      <c r="S40" s="486"/>
      <c r="T40" s="486"/>
      <c r="U40" s="487"/>
      <c r="W40" s="16"/>
      <c r="X40" s="16"/>
    </row>
    <row r="41" spans="1:25" ht="26.25" customHeight="1">
      <c r="C41" s="80"/>
      <c r="I41" s="20"/>
      <c r="J41" s="20" t="s">
        <v>7</v>
      </c>
      <c r="K41" s="20"/>
      <c r="L41" s="486" t="s">
        <v>428</v>
      </c>
      <c r="M41" s="486"/>
      <c r="N41" s="486"/>
      <c r="O41" s="486"/>
      <c r="P41" s="486"/>
      <c r="Q41" s="486"/>
      <c r="R41" s="486"/>
      <c r="S41" s="486"/>
      <c r="T41" s="486"/>
      <c r="U41" s="487"/>
    </row>
    <row r="42" spans="1:25">
      <c r="C42" s="80"/>
      <c r="L42" s="17" t="s">
        <v>8</v>
      </c>
      <c r="U42" s="81"/>
    </row>
    <row r="43" spans="1:25" ht="13.5">
      <c r="C43" s="80"/>
      <c r="L43" s="21"/>
      <c r="M43" s="21" t="s">
        <v>9</v>
      </c>
      <c r="N43" s="21"/>
      <c r="O43" s="488" t="s">
        <v>422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2045</v>
      </c>
      <c r="Q49" s="550"/>
      <c r="R49" s="550"/>
      <c r="S49" s="550"/>
      <c r="T49" s="550"/>
      <c r="U49" s="551"/>
    </row>
    <row r="50" spans="3:23" ht="26.25" customHeight="1">
      <c r="C50" s="510" t="s">
        <v>11</v>
      </c>
      <c r="D50" s="562"/>
      <c r="E50" s="563"/>
      <c r="F50" s="461" t="s">
        <v>420</v>
      </c>
      <c r="G50" s="462"/>
      <c r="H50" s="462"/>
      <c r="I50" s="462"/>
      <c r="J50" s="462"/>
      <c r="K50" s="462"/>
      <c r="L50" s="462"/>
      <c r="M50" s="462"/>
      <c r="N50" s="116" t="s">
        <v>131</v>
      </c>
      <c r="O50" s="425"/>
      <c r="P50" s="425"/>
      <c r="Q50" s="552" t="s">
        <v>423</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424</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410</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898</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429</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92.86999999999999</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92.86999999999999</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92.86999999999999</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f>+別紙!X15</f>
        <v>92.86999999999999</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t="str">
        <f>+別紙!X16</f>
        <v>0</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92.86999999999999</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92.86999999999999</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Z28" sqref="Z28:AD28"/>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一般財団法人神奈川県警友会けいゆう病院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0.46</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0.46</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0.46</v>
      </c>
      <c r="P27" s="680"/>
      <c r="Q27" s="680"/>
      <c r="R27" s="680"/>
      <c r="S27" s="44" t="s">
        <v>38</v>
      </c>
      <c r="T27" s="65"/>
      <c r="U27" s="65"/>
      <c r="X27" s="63" t="s">
        <v>39</v>
      </c>
      <c r="Y27" s="66"/>
      <c r="AG27" s="53"/>
      <c r="AH27" s="53"/>
      <c r="AI27" s="53"/>
      <c r="AJ27" s="53"/>
      <c r="AK27" s="650">
        <f>+AG18+O27</f>
        <v>0.46</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0.46</v>
      </c>
      <c r="G29" s="641"/>
      <c r="H29" s="201" t="s">
        <v>155</v>
      </c>
      <c r="L29" s="653"/>
      <c r="O29" s="56"/>
      <c r="P29" s="134"/>
      <c r="Q29" s="51" t="s">
        <v>141</v>
      </c>
      <c r="R29" s="662" t="s">
        <v>33</v>
      </c>
      <c r="S29" s="684"/>
      <c r="T29" s="684"/>
      <c r="U29" s="685"/>
      <c r="V29" s="48"/>
      <c r="W29" s="67"/>
      <c r="X29" s="715" t="s">
        <v>227</v>
      </c>
      <c r="Y29" s="716"/>
      <c r="Z29" s="642">
        <v>0.46</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0.46</v>
      </c>
      <c r="G30" s="641"/>
      <c r="H30" s="201" t="s">
        <v>155</v>
      </c>
      <c r="L30" s="653"/>
      <c r="O30" s="56"/>
      <c r="Q30" s="655">
        <f>+ROUND(Z28,2)+ROUND(Z29,2)+ROUND(Z30,2)</f>
        <v>0.46</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92.41</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92.41</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92.41</v>
      </c>
      <c r="P27" s="680"/>
      <c r="Q27" s="680"/>
      <c r="R27" s="680"/>
      <c r="S27" s="44" t="s">
        <v>38</v>
      </c>
      <c r="T27" s="65"/>
      <c r="U27" s="65"/>
      <c r="X27" s="63" t="s">
        <v>39</v>
      </c>
      <c r="Y27" s="66"/>
      <c r="AG27" s="53"/>
      <c r="AH27" s="53"/>
      <c r="AI27" s="53"/>
      <c r="AJ27" s="53"/>
      <c r="AK27" s="650">
        <f>+AG18+O27</f>
        <v>92.41</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92.41</v>
      </c>
      <c r="G29" s="641"/>
      <c r="H29" s="201" t="s">
        <v>155</v>
      </c>
      <c r="L29" s="653"/>
      <c r="O29" s="56"/>
      <c r="P29" s="134"/>
      <c r="Q29" s="51" t="s">
        <v>142</v>
      </c>
      <c r="R29" s="662" t="s">
        <v>33</v>
      </c>
      <c r="S29" s="684"/>
      <c r="T29" s="684"/>
      <c r="U29" s="685"/>
      <c r="V29" s="48"/>
      <c r="W29" s="67"/>
      <c r="X29" s="715" t="s">
        <v>227</v>
      </c>
      <c r="Y29" s="716"/>
      <c r="Z29" s="642">
        <v>92.41</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92.41</v>
      </c>
      <c r="G30" s="641"/>
      <c r="H30" s="201" t="s">
        <v>155</v>
      </c>
      <c r="L30" s="653"/>
      <c r="O30" s="56"/>
      <c r="Q30" s="655">
        <f>+ROUND(Z28,2)+ROUND(Z29,2)+ROUND(Z30,2)</f>
        <v>92.41</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一般財団法人神奈川県警友会けいゆう病院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7"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v>
      </c>
    </row>
    <row r="6" spans="2:24" ht="15" customHeight="1" thickBot="1">
      <c r="B6" s="153" t="s">
        <v>362</v>
      </c>
      <c r="C6" s="153"/>
      <c r="D6" s="153"/>
      <c r="E6" s="153"/>
      <c r="F6" s="153"/>
      <c r="G6" s="153"/>
      <c r="H6" s="153"/>
      <c r="I6" s="153"/>
      <c r="J6" s="153"/>
      <c r="K6" s="153"/>
      <c r="L6" s="88"/>
      <c r="M6" s="756"/>
      <c r="N6" s="756"/>
      <c r="O6" s="88" t="s">
        <v>78</v>
      </c>
      <c r="P6" s="750" t="str">
        <f>+表紙!F48</f>
        <v>一般財団法人神奈川県警友会けいゆう病院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0.46</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92.41</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92.86999999999999</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0.46</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92.41</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92.86999999999999</v>
      </c>
    </row>
    <row r="15" spans="2:24" ht="24" customHeight="1">
      <c r="B15" s="157" t="s">
        <v>168</v>
      </c>
      <c r="C15" s="757" t="s">
        <v>218</v>
      </c>
      <c r="D15" s="757"/>
      <c r="E15" s="757"/>
      <c r="F15" s="758"/>
      <c r="G15" s="377">
        <f>IF(OR(ｱ.特管廃油!F30&gt;0,ｱ.特管廃油!F30&lt;0),ｱ.特管廃油!F30,IF(G$19&gt;0,"0",0))</f>
        <v>0.46</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92.41</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92.86999999999999</v>
      </c>
    </row>
    <row r="16" spans="2:24" ht="24" customHeight="1">
      <c r="B16" s="157" t="s">
        <v>169</v>
      </c>
      <c r="C16" s="757" t="s">
        <v>219</v>
      </c>
      <c r="D16" s="757"/>
      <c r="E16" s="757"/>
      <c r="F16" s="758"/>
      <c r="G16" s="377" t="str">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0.46</v>
      </c>
      <c r="H19" s="372">
        <f t="shared" si="1"/>
        <v>0</v>
      </c>
      <c r="I19" s="372">
        <f t="shared" si="1"/>
        <v>0</v>
      </c>
      <c r="J19" s="372">
        <f t="shared" si="1"/>
        <v>92.41</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92.86999999999999</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0.46</v>
      </c>
      <c r="H37" s="404">
        <f t="shared" si="7"/>
        <v>0</v>
      </c>
      <c r="I37" s="404">
        <f t="shared" si="7"/>
        <v>0</v>
      </c>
      <c r="J37" s="404">
        <f t="shared" si="7"/>
        <v>92.41</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92.86999999999999</v>
      </c>
    </row>
    <row r="38" spans="2:24" ht="24" customHeight="1">
      <c r="B38" s="155"/>
      <c r="C38" s="779"/>
      <c r="D38" s="214"/>
      <c r="E38" s="212" t="s">
        <v>231</v>
      </c>
      <c r="F38" s="417"/>
      <c r="G38" s="398">
        <f t="shared" ref="G38:V38" si="8">SUM(G39:G41)</f>
        <v>0.46</v>
      </c>
      <c r="H38" s="398">
        <f t="shared" si="8"/>
        <v>0</v>
      </c>
      <c r="I38" s="398">
        <f t="shared" si="8"/>
        <v>0</v>
      </c>
      <c r="J38" s="398">
        <f t="shared" si="8"/>
        <v>92.41</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92.86999999999999</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9"/>
      <c r="D40" s="215"/>
      <c r="E40" s="210"/>
      <c r="F40" s="208" t="s">
        <v>230</v>
      </c>
      <c r="G40" s="400">
        <f>+ｱ.特管廃油!$Z$29</f>
        <v>0.46</v>
      </c>
      <c r="H40" s="400">
        <f>+ｲ.特管廃酸!$Z$29</f>
        <v>0</v>
      </c>
      <c r="I40" s="400">
        <f>+ｳ.特管廃ｱﾙｶﾘ!$Z$29</f>
        <v>0</v>
      </c>
      <c r="J40" s="400">
        <f>+ｴ.感染性廃棄物!$Z$29</f>
        <v>92.41</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92.86999999999999</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0.46</v>
      </c>
      <c r="H43" s="406">
        <f>+ｲ.特管廃酸!$AK$27</f>
        <v>0</v>
      </c>
      <c r="I43" s="406">
        <f>+ｳ.特管廃ｱﾙｶﾘ!$AK$27</f>
        <v>0</v>
      </c>
      <c r="J43" s="406">
        <f>+ｴ.感染性廃棄物!$AK$27</f>
        <v>92.41</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92.86999999999999</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0.92</v>
      </c>
      <c r="H55" s="414">
        <f t="shared" ref="H55:W55" si="9">IF(H9="0",+H19+H20,+H9+H19+H20)</f>
        <v>0</v>
      </c>
      <c r="I55" s="414">
        <f t="shared" si="9"/>
        <v>0</v>
      </c>
      <c r="J55" s="414">
        <f t="shared" si="9"/>
        <v>184.82</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  年  6  月 24 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横浜市西区みなとみらい3-7-3</v>
      </c>
      <c r="M16" s="801"/>
      <c r="N16" s="801"/>
      <c r="O16" s="801"/>
      <c r="P16" s="801"/>
      <c r="Q16" s="801"/>
      <c r="R16" s="801"/>
      <c r="S16" s="801"/>
      <c r="T16" s="801"/>
      <c r="U16" s="303"/>
    </row>
    <row r="17" spans="1:22" ht="26.25" customHeight="1">
      <c r="C17" s="80"/>
      <c r="I17" s="20"/>
      <c r="J17" s="20" t="s">
        <v>7</v>
      </c>
      <c r="K17" s="20"/>
      <c r="L17" s="801" t="str">
        <f>+表紙!L41</f>
        <v>一般財団法人神奈川県警友会けいゆう病院
院長　　松本秀年</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045-221-8181（内線5133）</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一般財団法人神奈川県警友会けいゆう病院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2045</v>
      </c>
      <c r="Q25" s="813"/>
      <c r="R25" s="813"/>
      <c r="S25" s="813"/>
      <c r="T25" s="813"/>
      <c r="U25" s="814"/>
    </row>
    <row r="26" spans="1:22" ht="26.25" customHeight="1">
      <c r="C26" s="510" t="s">
        <v>11</v>
      </c>
      <c r="D26" s="562"/>
      <c r="E26" s="563"/>
      <c r="F26" s="835" t="str">
        <f>+表紙!F50</f>
        <v>横浜市西区みなとみらい3-7-3</v>
      </c>
      <c r="G26" s="836"/>
      <c r="H26" s="836"/>
      <c r="I26" s="836"/>
      <c r="J26" s="836"/>
      <c r="K26" s="836"/>
      <c r="L26" s="836"/>
      <c r="M26" s="836"/>
      <c r="N26" s="116" t="s">
        <v>131</v>
      </c>
      <c r="O26"/>
      <c r="P26"/>
      <c r="Q26" s="815" t="str">
        <f>IF(+表紙!Q50="","",+表紙!Q50)</f>
        <v>045-221-8177</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医療業（病院）</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410</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898</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・感染性廃棄物
ごみ発生→分別→回収（委託業者）→地下1階集積場所に集積→運搬（委託業者）→中間処理業者（焼却）→最終処分（リサイクル：溶融固化他）
・特管廃油
ごみ発生→分別→回収（委託業者）→地下1階集積場所に集積→運搬（委託業者）→中間処理業者（焼却）→最終処分（溶融）</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92.86999999999999</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92.86999999999999</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92.86999999999999</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f>+表紙!K209</f>
        <v>92.86999999999999</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t="str">
        <f>+表紙!K210</f>
        <v>0</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92.86999999999999</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92.86999999999999</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2024-06-28T06:38:29Z</dcterms:created>
  <dcterms:modified xsi:type="dcterms:W3CDTF">2024-09-09T09:40:39Z</dcterms:modified>
</cp:coreProperties>
</file>