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5" i="94"/>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7" i="94" l="1"/>
  <c r="J18" i="94"/>
  <c r="J55" i="94"/>
  <c r="J10" i="94"/>
  <c r="J12"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47" i="98"/>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<sst xmlns="http://schemas.openxmlformats.org/spreadsheetml/2006/main" count="2837" uniqueCount="436">
  <si>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</si>
  <si>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</si>
  <si>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</si>
  <si>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</si>
  <si>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</si>
  <si>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</si>
  <si>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</si>
  <si>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</si>
  <si>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</si>
  <si>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</si>
  <si>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</si>
  <si>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</si>
  <si>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</si>
  <si>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</si>
  <si>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</si>
  <si>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</si>
  <si>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</si>
  <si>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</si>
  <si>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</si>
  <si>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</si>
  <si>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</si>
  <si>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</si>
  <si>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</si>
  <si>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</si>
  <si>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</si>
  <si>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</si>
  <si>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</si>
  <si>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</si>
  <si>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</si>
  <si>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</si>
  <si>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</si>
  <si>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</si>
  <si>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</si>
  <si>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</si>
  <si>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</si>
  <si>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</si>
  <si>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</si>
  <si>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</si>
  <si>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</si>
  <si>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</si>
  <si>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</si>
  <si>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</si>
  <si>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</si>
  <si>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</si>
  <si>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</si>
  <si>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</si>
  <si>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</si>
  <si>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</si>
  <si>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</si>
  <si>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</si>
  <si>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</si>
  <si>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</si>
  <si>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</si>
  <si>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</si>
  <si>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</si>
  <si>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</si>
  <si>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</si>
  <si>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</si>
  <si>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</si>
  <si>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</si>
  <si>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</si>
  <si>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</si>
  <si>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</si>
  <si>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</si>
  <si>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</si>
  <si>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</si>
  <si>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</si>
  <si>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</si>
  <si>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</si>
  <si>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</si>
  <si>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</si>
  <si>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</si>
  <si>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</si>
  <si>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</si>
  <si>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</si>
  <si>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</si>
  <si>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</si>
  <si>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</si>
  <si>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</si>
  <si>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</si>
  <si>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</si>
  <si>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</si>
  <si>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</si>
  <si>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</si>
  <si>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</si>
  <si>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</si>
  <si>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</si>
  <si>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</si>
  <si>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</si>
  <si>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</si>
  <si>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</si>
  <si>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</si>
  <si>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</si>
  <si>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</si>
  <si>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</si>
  <si>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</si>
  <si>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</si>
  <si>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</si>
  <si>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</si>
  <si>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</si>
  <si>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</si>
  <si>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</si>
  <si>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</si>
  <si>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</si>
  <si>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</si>
  <si>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</si>
  <si>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</si>
  <si>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</si>
  <si>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</si>
  <si>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</si>
  <si>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</si>
  <si>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</si>
  <si>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</si>
  <si>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</si>
  <si>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</si>
  <si>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</si>
  <si>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</si>
  <si>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</si>
  <si>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</si>
  <si>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</si>
  <si>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</si>
  <si>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</si>
  <si>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</si>
  <si>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</si>
  <si>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</si>
  <si>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</si>
  <si>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</si>
  <si>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</si>
  <si>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</si>
  <si>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</si>
  <si>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</si>
  <si>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</si>
  <si>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</si>
  <si>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</si>
  <si>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</si>
  <si>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</si>
  <si>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</si>
  <si>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</si>
  <si>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</si>
  <si>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</si>
  <si>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</si>
  <si>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</si>
  <si>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</si>
  <si>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</si>
  <si>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</si>
  <si>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</si>
  <si>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</si>
  <si>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</si>
  <si>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</si>
  <si>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</si>
  <si>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</si>
  <si>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</si>
  <si>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</si>
  <si>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</si>
  <si>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</si>
  <si>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</si>
  <si>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</si>
  <si>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</si>
  <si>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</si>
  <si>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</si>
  <si>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</si>
  <si>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</si>
  <si>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</si>
  <si>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</si>
  <si>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</si>
  <si>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</si>
  <si>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</si>
  <si>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</si>
  <si>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</si>
  <si>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</si>
  <si>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</si>
  <si>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</si>
  <si>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</si>
  <si>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</si>
  <si>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</si>
  <si>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</si>
  <si>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</si>
  <si>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</si>
  <si>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</si>
  <si>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</si>
  <si>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</si>
  <si>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</si>
  <si>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</si>
  <si>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</si>
  <si>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</si>
  <si>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</si>
  <si>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</si>
  <si>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</si>
  <si>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</si>
  <si>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</si>
  <si>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</si>
  <si>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</si>
  <si>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</si>
  <si>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</si>
  <si>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</si>
  <si>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</si>
  <si>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</si>
  <si>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</si>
  <si>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</si>
  <si>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</si>
  <si>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</si>
  <si>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</si>
  <si>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</si>
  <si>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</si>
  <si>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</si>
  <si>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</si>
  <si>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</si>
  <si>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</si>
  <si>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</si>
  <si>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</si>
  <si>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</si>
  <si>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</si>
  <si>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</si>
  <si>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</si>
  <si>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</si>
  <si>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</si>
  <si>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</si>
  <si>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</si>
  <si>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</si>
  <si>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</si>
  <si>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</si>
  <si>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</si>
  <si>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</si>
  <si>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</si>
  <si>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</si>
  <si>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</si>
  <si>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</si>
  <si>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</si>
  <si>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</si>
  <si>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</si>
  <si>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</si>
  <si>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</si>
  <si>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</si>
  <si>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</si>
  <si>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</si>
  <si>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</si>
  <si>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</si>
  <si>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</si>
  <si>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</si>
  <si>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</si>
  <si>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</si>
  <si>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</si>
  <si>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</si>
  <si>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</si>
  <si>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</si>
  <si>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</si>
  <si>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</si>
  <si>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</si>
  <si>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</si>
  <si>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</si>
  <si>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</si>
  <si>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</si>
  <si>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</si>
  <si>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</si>
  <si>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</si>
  <si>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</si>
  <si>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</si>
  <si>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</si>
  <si>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</si>
  <si>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</si>
  <si>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</si>
  <si>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</si>
  <si>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</si>
  <si>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</si>
  <si>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</si>
  <si>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</si>
  <si>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</si>
  <si>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</si>
  <si>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</si>
  <si>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</si>
  <si>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</si>
  <si>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</si>
  <si>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</si>
  <si>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</si>
  <si>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</si>
  <si>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</si>
  <si>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</si>
  <si>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</si>
  <si>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</si>
  <si>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</si>
  <si>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</si>
  <si>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</si>
  <si>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</si>
  <si>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</si>
  <si>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</si>
  <si>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</si>
  <si>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</si>
  <si>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</si>
  <si>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</si>
  <si>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</si>
  <si>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</si>
  <si>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</si>
  <si>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</si>
  <si>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</si>
  <si>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</si>
  <si>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</si>
  <si>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</si>
  <si>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</si>
  <si>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</si>
  <si>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</si>
  <si>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</si>
  <si>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</si>
  <si>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</si>
  <si>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</si>
  <si>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</si>
  <si>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</si>
  <si>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</si>
  <si>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</si>
  <si>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</si>
  <si>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</si>
  <si>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</si>
  <si>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</si>
  <si>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</si>
  <si>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</si>
  <si>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</si>
  <si>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</si>
  <si>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</si>
  <si>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</si>
  <si>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</si>
  <si>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</si>
  <si>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</si>
  <si>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</si>
  <si>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</si>
  <si>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</si>
  <si>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</si>
  <si>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</si>
  <si>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</si>
  <si>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</si>
  <si>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</si>
  <si>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</si>
  <si>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</si>
  <si>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</si>
  <si>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</si>
  <si>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</si>
  <si>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</si>
  <si>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</si>
  <si>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</si>
  <si>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</si>
  <si>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</si>
  <si>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</si>
  <si>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</si>
  <si>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</si>
  <si>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</si>
  <si>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</si>
  <si>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</si>
  <si>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</si>
  <si>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</si>
  <si>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</si>
  <si>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</si>
  <si>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</si>
  <si>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</si>
  <si>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</si>
  <si>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</si>
  <si>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</si>
  <si>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</si>
  <si>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</si>
  <si>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</si>
  <si>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</si>
  <si>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</si>
  <si>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</si>
  <si>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</si>
  <si>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</si>
  <si>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</si>
  <si>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</si>
  <si>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</si>
  <si>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</si>
  <si>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</si>
  <si>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</si>
  <si>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</si>
  <si>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</si>
  <si>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</si>
  <si>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</si>
  <si>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</si>
  <si>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</si>
  <si>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</si>
  <si>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</si>
  <si>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</si>
  <si>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</si>
  <si>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</si>
  <si>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</si>
  <si>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</si>
  <si>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</si>
  <si>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</si>
  <si>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</si>
  <si>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</si>
  <si>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</si>
  <si>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</si>
  <si>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</si>
  <si>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</si>
  <si>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</si>
  <si>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</si>
  <si>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</si>
  <si>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</si>
  <si>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</si>
  <si>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</si>
  <si>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</si>
  <si>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</si>
  <si>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</si>
  <si>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</si>
  <si>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</si>
  <si>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</si>
  <si>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</si>
  <si>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</si>
  <si>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</si>
  <si>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</si>
  <si>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</si>
  <si>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</si>
  <si>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</si>
  <si>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</si>
  <si>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</si>
  <si>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</si>
  <si>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</si>
  <si>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</si>
  <si>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</si>
  <si>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</si>
  <si>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</si>
  <si>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</si>
  <si>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</si>
  <si>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</si>
  <si>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</si>
  <si>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</si>
  <si>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</si>
  <si>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</si>
  <si>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</si>
  <si>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</si>
  <si>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</si>
  <si>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</si>
  <si>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</si>
  <si>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</si>
  <si>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令和 6   年 6   月 24   日</t>
    <phoneticPr fontId="3"/>
  </si>
  <si>
    <t>横浜市西区みなとみらい3-7-3</t>
    <rPh sb="0" eb="5">
      <t>ヨコハマシニシク</t>
    </rPh>
    <phoneticPr fontId="3"/>
  </si>
  <si>
    <t>一般財団法人神奈川県警友会けいゆう病院
院長　　松本秀年</t>
    <rPh sb="0" eb="13">
      <t>イッパンザイダンホウジンカナガワケンケイユウカイ</t>
    </rPh>
    <rPh sb="17" eb="19">
      <t>ビョウイン</t>
    </rPh>
    <rPh sb="20" eb="22">
      <t>インチョウ</t>
    </rPh>
    <rPh sb="24" eb="28">
      <t>マツモトヒデトシ</t>
    </rPh>
    <phoneticPr fontId="3"/>
  </si>
  <si>
    <t>045-221-8181（内線5133）</t>
    <rPh sb="13" eb="15">
      <t>ナイセン</t>
    </rPh>
    <phoneticPr fontId="3"/>
  </si>
  <si>
    <t>一般財団法人神奈川県警友会けいゆう病院</t>
    <rPh sb="0" eb="13">
      <t>イッパンザイダンホウジンカナガワケンケイユウカイ</t>
    </rPh>
    <rPh sb="17" eb="19">
      <t>ビョウイン</t>
    </rPh>
    <phoneticPr fontId="3"/>
  </si>
  <si>
    <t>045-221-8177</t>
    <phoneticPr fontId="3"/>
  </si>
  <si>
    <t>医療業（病院）</t>
    <rPh sb="0" eb="3">
      <t>イリョウギョウ</t>
    </rPh>
    <rPh sb="4" eb="6">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</si>
</sst>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4" zoomScaleNormal="100" zoomScaleSheetLayoutView="100" workbookViewId="0">
      <selection activeCell="D72" sqref="D72:O72"/>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428</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429</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430</v>
      </c>
      <c r="K39" s="428"/>
      <c r="L39" s="429"/>
      <c r="M39" s="429"/>
      <c r="N39" s="429"/>
      <c r="O39" s="430"/>
      <c r="Q39" s="15"/>
      <c r="R39" s="15"/>
    </row>
    <row r="40" spans="1:19" ht="26.25" customHeight="1">
      <c r="C40" s="76"/>
      <c r="H40" s="18" t="s">
        <v>7</v>
      </c>
      <c r="I40" s="18"/>
      <c r="J40" s="428" t="s">
        <v>431</v>
      </c>
      <c r="K40" s="428"/>
      <c r="L40" s="429"/>
      <c r="M40" s="429"/>
      <c r="N40" s="429"/>
      <c r="O40" s="430"/>
    </row>
    <row r="41" spans="1:19">
      <c r="C41" s="76"/>
      <c r="J41" s="16" t="s">
        <v>8</v>
      </c>
      <c r="O41" s="77"/>
    </row>
    <row r="42" spans="1:19">
      <c r="C42" s="76"/>
      <c r="J42" s="19" t="s">
        <v>9</v>
      </c>
      <c r="K42" s="19"/>
      <c r="L42" s="431" t="s">
        <v>432</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433</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2045</v>
      </c>
      <c r="N48" s="454"/>
      <c r="O48" s="455"/>
    </row>
    <row r="49" spans="3:21" ht="18.75" customHeight="1">
      <c r="C49" s="435" t="s">
        <v>11</v>
      </c>
      <c r="D49" s="436"/>
      <c r="E49" s="437"/>
      <c r="F49" s="463" t="s">
        <v>430</v>
      </c>
      <c r="G49" s="464"/>
      <c r="H49" s="464"/>
      <c r="I49" s="464"/>
      <c r="J49" s="464"/>
      <c r="K49" s="464"/>
      <c r="L49" s="115" t="s">
        <v>134</v>
      </c>
      <c r="M49" s="367"/>
      <c r="N49" s="456" t="s">
        <v>434</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435</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v>410</v>
      </c>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898</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76.27</v>
      </c>
      <c r="I63" s="216" t="s">
        <v>4</v>
      </c>
      <c r="J63" s="404" t="s">
        <v>228</v>
      </c>
      <c r="K63" s="405"/>
      <c r="L63" s="406"/>
      <c r="M63" s="485">
        <f>+別紙!X14</f>
        <v>76.27</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f>+別紙!X15</f>
        <v>75.41</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t="str">
        <f>+別紙!X16</f>
        <v>0</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t="str">
        <f>+別紙!X17</f>
        <v>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v>76.27</v>
      </c>
      <c r="N69" s="274" t="s">
        <v>323</v>
      </c>
      <c r="O69" s="275"/>
      <c r="P69" s="272"/>
      <c r="Q69" s="150"/>
      <c r="R69" s="150"/>
      <c r="S69" s="150"/>
    </row>
    <row r="70" spans="1:19" ht="15" customHeight="1">
      <c r="C70" s="276"/>
      <c r="D70" s="494"/>
      <c r="E70" s="495"/>
      <c r="F70" s="495"/>
      <c r="G70" s="495"/>
      <c r="H70" s="495"/>
      <c r="I70" s="496"/>
      <c r="J70" s="409" t="s">
        <v>413</v>
      </c>
      <c r="K70" s="410"/>
      <c r="L70" s="410"/>
      <c r="M70" s="311">
        <v>92.88</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0.46</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0.41</v>
      </c>
      <c r="E24" s="557"/>
      <c r="F24" s="557"/>
      <c r="G24" s="182" t="s">
        <v>158</v>
      </c>
      <c r="H24" s="602">
        <f>+F12</f>
        <v>0.46</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0.46</v>
      </c>
      <c r="Q27" s="583"/>
      <c r="R27" s="583"/>
      <c r="S27" s="583"/>
      <c r="T27" s="42" t="s">
        <v>38</v>
      </c>
      <c r="U27" s="62"/>
      <c r="V27" s="62"/>
      <c r="Y27" s="60" t="s">
        <v>39</v>
      </c>
      <c r="Z27" s="63"/>
      <c r="AH27" s="51"/>
      <c r="AI27" s="51"/>
      <c r="AJ27" s="51"/>
      <c r="AK27" s="51"/>
      <c r="AL27" s="562">
        <f>+AH18+P27</f>
        <v>0.46</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0.41</v>
      </c>
      <c r="E29" s="557"/>
      <c r="F29" s="557"/>
      <c r="G29" s="182" t="s">
        <v>158</v>
      </c>
      <c r="H29" s="602">
        <f>+AL27</f>
        <v>0.46</v>
      </c>
      <c r="I29" s="599"/>
      <c r="J29" s="182" t="s">
        <v>158</v>
      </c>
      <c r="M29" s="567"/>
      <c r="P29" s="54"/>
      <c r="Q29" s="133"/>
      <c r="R29" s="49" t="s">
        <v>144</v>
      </c>
      <c r="S29" s="569" t="s">
        <v>33</v>
      </c>
      <c r="T29" s="580"/>
      <c r="U29" s="580"/>
      <c r="V29" s="581"/>
      <c r="W29" s="46"/>
      <c r="X29" s="64"/>
      <c r="Y29" s="584" t="s">
        <v>191</v>
      </c>
      <c r="Z29" s="585"/>
      <c r="AA29" s="556">
        <v>0.46</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0.41</v>
      </c>
      <c r="E30" s="557"/>
      <c r="F30" s="557"/>
      <c r="G30" s="182" t="s">
        <v>158</v>
      </c>
      <c r="H30" s="602">
        <f>+AL30</f>
        <v>0</v>
      </c>
      <c r="I30" s="599"/>
      <c r="J30" s="182" t="s">
        <v>158</v>
      </c>
      <c r="M30" s="567"/>
      <c r="P30" s="54"/>
      <c r="R30" s="582">
        <f>+ROUND(AA28,2)+ROUND(AA29,2)+ROUND(AA30,2)</f>
        <v>0.46</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4"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2" zoomScaleNormal="100" workbookViewId="0">
      <selection activeCell="E37" sqref="E37"/>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92.41</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75.86</v>
      </c>
      <c r="E24" s="557"/>
      <c r="F24" s="557"/>
      <c r="G24" s="182" t="s">
        <v>158</v>
      </c>
      <c r="H24" s="602">
        <f>+F12</f>
        <v>92.41</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92.41</v>
      </c>
      <c r="Q27" s="583"/>
      <c r="R27" s="583"/>
      <c r="S27" s="583"/>
      <c r="T27" s="42" t="s">
        <v>38</v>
      </c>
      <c r="U27" s="62"/>
      <c r="V27" s="62"/>
      <c r="Y27" s="60" t="s">
        <v>39</v>
      </c>
      <c r="Z27" s="63"/>
      <c r="AH27" s="51"/>
      <c r="AI27" s="51"/>
      <c r="AJ27" s="51"/>
      <c r="AK27" s="51"/>
      <c r="AL27" s="562">
        <f>+AH18+P27</f>
        <v>92.41</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75.86</v>
      </c>
      <c r="E29" s="557"/>
      <c r="F29" s="557"/>
      <c r="G29" s="182" t="s">
        <v>158</v>
      </c>
      <c r="H29" s="602">
        <f>+AL27</f>
        <v>92.41</v>
      </c>
      <c r="I29" s="599"/>
      <c r="J29" s="182" t="s">
        <v>158</v>
      </c>
      <c r="M29" s="567"/>
      <c r="P29" s="54"/>
      <c r="Q29" s="133"/>
      <c r="R29" s="49" t="s">
        <v>145</v>
      </c>
      <c r="S29" s="569" t="s">
        <v>33</v>
      </c>
      <c r="T29" s="580"/>
      <c r="U29" s="580"/>
      <c r="V29" s="581"/>
      <c r="W29" s="46"/>
      <c r="X29" s="64"/>
      <c r="Y29" s="584" t="s">
        <v>191</v>
      </c>
      <c r="Z29" s="585"/>
      <c r="AA29" s="556">
        <v>92.41</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75</v>
      </c>
      <c r="E30" s="557"/>
      <c r="F30" s="557"/>
      <c r="G30" s="182" t="s">
        <v>158</v>
      </c>
      <c r="H30" s="602">
        <f>+AL30</f>
        <v>0</v>
      </c>
      <c r="I30" s="599"/>
      <c r="J30" s="182" t="s">
        <v>158</v>
      </c>
      <c r="M30" s="567"/>
      <c r="P30" s="54"/>
      <c r="R30" s="582">
        <f>+ROUND(AA28,2)+ROUND(AA29,2)+ROUND(AA30,2)</f>
        <v>92.41</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一般財団法人神奈川県警友会けいゆう病院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一般財団法人神奈川県警友会けいゆう病院</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0.41</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75.86</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76.27</v>
      </c>
    </row>
    <row r="10" spans="2:24" ht="24" customHeight="1">
      <c r="B10" s="158" t="s">
        <v>327</v>
      </c>
      <c r="C10" s="665" t="s">
        <v>244</v>
      </c>
      <c r="D10" s="665"/>
      <c r="E10" s="665"/>
      <c r="F10" s="666"/>
      <c r="G10" s="314" t="str">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t="str">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t="str">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t="str">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0.41</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75.86</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76.27</v>
      </c>
    </row>
    <row r="15" spans="2:24" ht="24" customHeight="1">
      <c r="B15" s="158" t="s">
        <v>184</v>
      </c>
      <c r="C15" s="651" t="s">
        <v>182</v>
      </c>
      <c r="D15" s="651"/>
      <c r="E15" s="651"/>
      <c r="F15" s="652"/>
      <c r="G15" s="316">
        <f>IF(OR(ｱ.特管廃油!D30&gt;0,ｱ.特管廃油!D30&lt;0),ｱ.特管廃油!D30,IF(G$19&gt;0,"0",0))</f>
        <v>0.41</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75</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75.41</v>
      </c>
    </row>
    <row r="16" spans="2:24" ht="24" customHeight="1">
      <c r="B16" s="158" t="s">
        <v>185</v>
      </c>
      <c r="C16" s="651" t="s">
        <v>183</v>
      </c>
      <c r="D16" s="651"/>
      <c r="E16" s="651"/>
      <c r="F16" s="652"/>
      <c r="G16" s="316" t="str">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51" t="s">
        <v>400</v>
      </c>
      <c r="D17" s="651"/>
      <c r="E17" s="651"/>
      <c r="F17" s="652"/>
      <c r="G17" s="316" t="str">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63" t="s">
        <v>403</v>
      </c>
      <c r="E18" s="663"/>
      <c r="F18" s="664"/>
      <c r="G18" s="319" t="str">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0.46</v>
      </c>
      <c r="H19" s="322">
        <f t="shared" si="1"/>
        <v>0</v>
      </c>
      <c r="I19" s="322">
        <f t="shared" si="1"/>
        <v>0</v>
      </c>
      <c r="J19" s="322">
        <f t="shared" si="1"/>
        <v>92.41</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92.86999999999999</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0.46</v>
      </c>
      <c r="H37" s="346">
        <f t="shared" si="7"/>
        <v>0</v>
      </c>
      <c r="I37" s="346">
        <f t="shared" si="7"/>
        <v>0</v>
      </c>
      <c r="J37" s="346">
        <f t="shared" si="7"/>
        <v>92.41</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92.86999999999999</v>
      </c>
    </row>
    <row r="38" spans="2:24" ht="24" customHeight="1">
      <c r="B38" s="156"/>
      <c r="C38" s="638"/>
      <c r="D38" s="195"/>
      <c r="E38" s="193" t="s">
        <v>195</v>
      </c>
      <c r="F38" s="360"/>
      <c r="G38" s="340">
        <f t="shared" ref="G38:V38" si="8">SUM(G39:G41)</f>
        <v>0.46</v>
      </c>
      <c r="H38" s="340">
        <f t="shared" si="8"/>
        <v>0</v>
      </c>
      <c r="I38" s="340">
        <f t="shared" si="8"/>
        <v>0</v>
      </c>
      <c r="J38" s="340">
        <f t="shared" si="8"/>
        <v>92.41</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92.86999999999999</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38"/>
      <c r="D40" s="196"/>
      <c r="E40" s="191"/>
      <c r="F40" s="189" t="s">
        <v>194</v>
      </c>
      <c r="G40" s="342">
        <f>+ｱ.特管廃油!$AA$29</f>
        <v>0.46</v>
      </c>
      <c r="H40" s="342">
        <f>+ｲ.特管廃酸!$AA$29</f>
        <v>0</v>
      </c>
      <c r="I40" s="342">
        <f>+ｳ.特管廃ｱﾙｶﾘ!$AA$29</f>
        <v>0</v>
      </c>
      <c r="J40" s="342">
        <f>+ｴ.感染性廃棄物!$AA$29</f>
        <v>92.41</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92.86999999999999</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0.46</v>
      </c>
      <c r="H43" s="348">
        <f>+ｲ.特管廃酸!$AL$27</f>
        <v>0</v>
      </c>
      <c r="I43" s="348">
        <f>+ｳ.特管廃ｱﾙｶﾘ!$AL$27</f>
        <v>0</v>
      </c>
      <c r="J43" s="348">
        <f>+ｴ.感染性廃棄物!$AL$27</f>
        <v>92.41</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92.86999999999999</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0.87</v>
      </c>
      <c r="H55" s="385">
        <f t="shared" ref="H55:V55" si="9">IF(H9="0",+H19+H20,+H9+H19+H20)</f>
        <v>0</v>
      </c>
      <c r="I55" s="385">
        <f t="shared" si="9"/>
        <v>0</v>
      </c>
      <c r="J55" s="385">
        <f t="shared" si="9"/>
        <v>168.26999999999998</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169.14</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   年 6   月 24   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横浜市西区みなとみらい3-7-3</v>
      </c>
      <c r="K16" s="696"/>
      <c r="L16" s="697"/>
      <c r="M16" s="697"/>
      <c r="N16" s="697"/>
      <c r="O16" s="698"/>
    </row>
    <row r="17" spans="1:17" ht="26.25" customHeight="1">
      <c r="C17" s="76"/>
      <c r="H17" s="18" t="s">
        <v>7</v>
      </c>
      <c r="I17" s="18"/>
      <c r="J17" s="696" t="str">
        <f>+表紙!J40</f>
        <v>一般財団法人神奈川県警友会けいゆう病院
院長　　松本秀年</v>
      </c>
      <c r="K17" s="696"/>
      <c r="L17" s="697"/>
      <c r="M17" s="697"/>
      <c r="N17" s="697"/>
      <c r="O17" s="698"/>
    </row>
    <row r="18" spans="1:17">
      <c r="C18" s="76"/>
      <c r="J18" s="16" t="s">
        <v>8</v>
      </c>
      <c r="O18" s="77"/>
    </row>
    <row r="19" spans="1:17">
      <c r="C19" s="76"/>
      <c r="J19" s="19" t="s">
        <v>9</v>
      </c>
      <c r="K19" s="19"/>
      <c r="L19" s="701" t="str">
        <f>IF(+表紙!L42="","",+表紙!L42)</f>
        <v>045-221-8181（内線5133）</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一般財団法人神奈川県警友会けいゆう病院</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2045</v>
      </c>
      <c r="N25" s="714"/>
      <c r="O25" s="715"/>
    </row>
    <row r="26" spans="1:17" ht="21" customHeight="1">
      <c r="C26" s="435" t="s">
        <v>11</v>
      </c>
      <c r="D26" s="436"/>
      <c r="E26" s="437"/>
      <c r="F26" s="718" t="str">
        <f>+表紙!F49</f>
        <v>横浜市西区みなとみらい3-7-3</v>
      </c>
      <c r="G26" s="719"/>
      <c r="H26" s="719"/>
      <c r="I26" s="719"/>
      <c r="J26" s="719"/>
      <c r="K26" s="719"/>
      <c r="L26" s="115" t="s">
        <v>134</v>
      </c>
      <c r="M26" s="207"/>
      <c r="N26" s="682" t="str">
        <f>IF(+表紙!N49="","",+表紙!N49)</f>
        <v>045-221-8177</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医療業（病院）</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f>IF(+表紙!L55="","",+表紙!L55)</f>
        <v>410</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898</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76.27</v>
      </c>
      <c r="I40" s="216" t="s">
        <v>4</v>
      </c>
      <c r="J40" s="404" t="s">
        <v>293</v>
      </c>
      <c r="K40" s="405"/>
      <c r="L40" s="406"/>
      <c r="M40" s="724">
        <f>+表紙!M63</f>
        <v>76.27</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f>+表紙!M64</f>
        <v>75.41</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t="str">
        <f>+表紙!M65</f>
        <v>0</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t="str">
        <f>+表紙!M66</f>
        <v>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f>IF(表紙!M69="","",表紙!M69)</f>
        <v>76.27</v>
      </c>
      <c r="N46" s="274" t="s">
        <v>329</v>
      </c>
      <c r="O46" s="275"/>
    </row>
    <row r="47" spans="3:17" ht="17.25" customHeight="1">
      <c r="C47" s="276"/>
      <c r="D47" s="494"/>
      <c r="E47" s="495"/>
      <c r="F47" s="495"/>
      <c r="G47" s="495"/>
      <c r="H47" s="495"/>
      <c r="I47" s="496"/>
      <c r="J47" s="409" t="s">
        <v>413</v>
      </c>
      <c r="K47" s="410"/>
      <c r="L47" s="410"/>
      <c r="M47" s="278">
        <f>IF(表紙!M70="","",表紙!M70)</f>
        <v>92.88</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2024-06-28T06:38:42Z</dcterms:created>
  <dcterms:modified xsi:type="dcterms:W3CDTF">2024-09-09T09:40:52Z</dcterms:modified>
</cp:coreProperties>
</file>