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F12" i="89"/>
  <c r="H24" i="89" s="1"/>
  <c r="Y18" i="91"/>
  <c r="P16" i="91" s="1"/>
  <c r="X50" i="94" s="1"/>
  <c r="N45" i="94" l="1"/>
  <c r="H45" i="94"/>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S28" i="75"/>
  <c r="I53" i="94" s="1"/>
  <c r="AL31" i="75"/>
  <c r="I52" i="94" s="1"/>
  <c r="P16" i="75"/>
  <c r="I50" i="94" s="1"/>
  <c r="AS32" i="74"/>
  <c r="H54" i="94" s="1"/>
  <c r="AS28" i="74"/>
  <c r="H53" i="94" s="1"/>
  <c r="AL31" i="74"/>
  <c r="H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<sst xmlns="http://schemas.openxmlformats.org/spreadsheetml/2006/main" count="3275" uniqueCount="462">
  <si>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</si>
  <si>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</si>
  <si>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</si>
  <si>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</si>
  <si>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</si>
  <si>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</si>
  <si>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</si>
  <si>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</si>
  <si>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</si>
  <si>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</si>
  <si>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</si>
  <si>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</si>
  <si>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</si>
  <si>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</si>
  <si>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</si>
  <si>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</si>
  <si>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</si>
  <si>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</si>
  <si>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</si>
  <si>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</si>
  <si>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</si>
  <si>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</si>
  <si>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</si>
  <si>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</si>
  <si>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</si>
  <si>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</si>
  <si>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</si>
  <si>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</si>
  <si>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</si>
  <si>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</si>
  <si>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</si>
  <si>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</si>
  <si>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</si>
  <si>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</si>
  <si>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</si>
  <si>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</si>
  <si>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</si>
  <si>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</si>
  <si>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</si>
  <si>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</si>
  <si>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</si>
  <si>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</si>
  <si>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</si>
  <si>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</si>
  <si>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</si>
  <si>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</si>
  <si>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</si>
  <si>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</si>
  <si>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</si>
  <si>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</si>
  <si>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</si>
  <si>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</si>
  <si>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</si>
  <si>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</si>
  <si>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</si>
  <si>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</si>
  <si>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</si>
  <si>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</si>
  <si>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</si>
  <si>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</si>
  <si>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</si>
  <si>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</si>
  <si>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</si>
  <si>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</si>
  <si>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</si>
  <si>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</si>
  <si>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</si>
  <si>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</si>
  <si>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</si>
  <si>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</si>
  <si>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</si>
  <si>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</si>
  <si>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</si>
  <si>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</si>
  <si>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</si>
  <si>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</si>
  <si>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</si>
  <si>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</si>
  <si>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</si>
  <si>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</si>
  <si>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</si>
  <si>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</si>
  <si>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</si>
  <si>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</si>
  <si>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</si>
  <si>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</si>
  <si>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</si>
  <si>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</si>
  <si>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</si>
  <si>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</si>
  <si>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</si>
  <si>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</si>
  <si>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</si>
  <si>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</si>
  <si>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</si>
  <si>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</si>
  <si>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</si>
  <si>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</si>
  <si>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</si>
  <si>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</si>
  <si>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</si>
  <si>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</si>
  <si>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</si>
  <si>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</si>
  <si>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</si>
  <si>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</si>
  <si>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</si>
  <si>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</si>
  <si>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</si>
  <si>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</si>
  <si>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</si>
  <si>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</si>
  <si>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</si>
  <si>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</si>
  <si>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</si>
  <si>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</si>
  <si>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</si>
  <si>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</si>
  <si>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</si>
  <si>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</si>
  <si>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</si>
  <si>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</si>
  <si>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</si>
  <si>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</si>
  <si>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</si>
  <si>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</si>
  <si>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</si>
  <si>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</si>
  <si>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</si>
  <si>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</si>
  <si>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</si>
  <si>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</si>
  <si>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</si>
  <si>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</si>
  <si>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</si>
  <si>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</si>
  <si>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</si>
  <si>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</si>
  <si>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</si>
  <si>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</si>
  <si>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</si>
  <si>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</si>
  <si>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</si>
  <si>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</si>
  <si>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</si>
  <si>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</si>
  <si>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</si>
  <si>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</si>
  <si>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</si>
  <si>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</si>
  <si>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</si>
  <si>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</si>
  <si>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</si>
  <si>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</si>
  <si>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</si>
  <si>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</si>
  <si>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</si>
  <si>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</si>
  <si>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</si>
  <si>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</si>
  <si>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</si>
  <si>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</si>
  <si>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</si>
  <si>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</si>
  <si>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</si>
  <si>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</si>
  <si>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</si>
  <si>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</si>
  <si>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</si>
  <si>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</si>
  <si>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</si>
  <si>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</si>
  <si>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</si>
  <si>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</si>
  <si>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</si>
  <si>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</si>
  <si>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</si>
  <si>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</si>
  <si>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</si>
  <si>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</si>
  <si>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</si>
  <si>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</si>
  <si>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</si>
  <si>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</si>
  <si>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</si>
  <si>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</si>
  <si>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</si>
  <si>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</si>
  <si>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</si>
  <si>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</si>
  <si>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</si>
  <si>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</si>
  <si>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</si>
  <si>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</si>
  <si>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</si>
  <si>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</si>
  <si>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</si>
  <si>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</si>
  <si>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</si>
  <si>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</si>
  <si>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</si>
  <si>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</si>
  <si>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</si>
  <si>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</si>
  <si>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</si>
  <si>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</si>
  <si>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</si>
  <si>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</si>
  <si>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</si>
  <si>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</si>
  <si>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</si>
  <si>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</si>
  <si>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</si>
  <si>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</si>
  <si>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</si>
  <si>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</si>
  <si>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</si>
  <si>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</si>
  <si>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</si>
  <si>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</si>
  <si>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</si>
  <si>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</si>
  <si>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</si>
  <si>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</si>
  <si>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</si>
  <si>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</si>
  <si>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</si>
  <si>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</si>
  <si>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</si>
  <si>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</si>
  <si>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</si>
  <si>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</si>
  <si>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</si>
  <si>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</si>
  <si>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</si>
  <si>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</si>
  <si>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</si>
  <si>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</si>
  <si>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</si>
  <si>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</si>
  <si>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</si>
  <si>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</si>
  <si>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</si>
  <si>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</si>
  <si>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</si>
  <si>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</si>
  <si>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</si>
  <si>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</si>
  <si>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</si>
  <si>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</si>
  <si>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</si>
  <si>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</si>
  <si>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</si>
  <si>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</si>
  <si>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</si>
  <si>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</si>
  <si>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</si>
  <si>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</si>
  <si>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</si>
  <si>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</si>
  <si>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</si>
  <si>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</si>
  <si>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</si>
  <si>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</si>
  <si>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</si>
  <si>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</si>
  <si>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</si>
  <si>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</si>
  <si>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</si>
  <si>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</si>
  <si>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</si>
  <si>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</si>
  <si>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</si>
  <si>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</si>
  <si>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</si>
  <si>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</si>
  <si>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</si>
  <si>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</si>
  <si>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</si>
  <si>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</si>
  <si>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</si>
  <si>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</si>
  <si>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</si>
  <si>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</si>
  <si>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</si>
  <si>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</si>
  <si>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</si>
  <si>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</si>
  <si>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</si>
  <si>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</si>
  <si>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</si>
  <si>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</si>
  <si>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</si>
  <si>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</si>
  <si>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</si>
  <si>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</si>
  <si>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</si>
  <si>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</si>
  <si>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</si>
  <si>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</si>
  <si>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</si>
  <si>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</si>
  <si>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</si>
  <si>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</si>
  <si>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</si>
  <si>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</si>
  <si>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</si>
  <si>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</si>
  <si>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</si>
  <si>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</si>
  <si>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</si>
  <si>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</si>
  <si>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</si>
  <si>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</si>
  <si>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</si>
  <si>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</si>
  <si>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</si>
  <si>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</si>
  <si>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</si>
  <si>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</si>
  <si>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</si>
  <si>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</si>
  <si>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</si>
  <si>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</si>
  <si>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</si>
  <si>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</si>
  <si>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</si>
  <si>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</si>
  <si>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</si>
  <si>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</si>
  <si>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</si>
  <si>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</si>
  <si>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</si>
  <si>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</si>
  <si>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</si>
  <si>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</si>
  <si>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</si>
  <si>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</si>
  <si>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</si>
  <si>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</si>
  <si>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</si>
  <si>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</si>
  <si>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</si>
  <si>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</si>
  <si>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</si>
  <si>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</si>
  <si>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</si>
  <si>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</si>
  <si>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</si>
  <si>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</si>
  <si>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</si>
  <si>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</si>
  <si>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</si>
  <si>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</si>
  <si>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</si>
  <si>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</si>
  <si>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</si>
  <si>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</si>
  <si>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</si>
  <si>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</si>
  <si>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</si>
  <si>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</si>
  <si>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</si>
  <si>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</si>
  <si>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</si>
  <si>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</si>
  <si>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</si>
  <si>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</si>
  <si>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</si>
  <si>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</si>
  <si>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</si>
  <si>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</si>
  <si>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</si>
  <si>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</si>
  <si>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</si>
  <si>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</si>
  <si>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</si>
  <si>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</si>
  <si>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</si>
  <si>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</si>
  <si>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</si>
  <si>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</si>
  <si>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</si>
  <si>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</si>
  <si>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</si>
  <si>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</si>
  <si>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</si>
  <si>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</si>
  <si>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</si>
  <si>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</si>
  <si>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</si>
  <si>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</si>
  <si>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</si>
  <si>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</si>
  <si>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</si>
  <si>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</si>
  <si>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</si>
  <si>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</si>
  <si>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</si>
  <si>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</si>
  <si>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</si>
  <si>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</si>
  <si>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</si>
  <si>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</si>
  <si>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</si>
  <si>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</si>
  <si>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</si>
  <si>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</si>
  <si>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</si>
  <si>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</si>
  <si>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</si>
  <si>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</si>
  <si>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</si>
  <si>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</si>
  <si>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</si>
  <si>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</si>
  <si>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</si>
  <si>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</si>
  <si>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</si>
  <si>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</si>
  <si>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</si>
  <si>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</si>
  <si>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</si>
  <si>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</si>
  <si>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</si>
  <si>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</si>
  <si>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</si>
  <si>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</si>
  <si>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</si>
  <si>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</si>
  <si>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</si>
  <si>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</si>
  <si>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</si>
  <si>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</si>
  <si>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</si>
  <si>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</si>
  <si>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</si>
  <si>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</si>
  <si>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</si>
  <si>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</si>
  <si>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</si>
  <si>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</si>
  <si>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</si>
  <si>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</si>
  <si>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</si>
  <si>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</si>
  <si>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</si>
  <si>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</si>
  <si>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</si>
  <si>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</si>
  <si>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</si>
  <si>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2024年　6月　  日</t>
    <phoneticPr fontId="3"/>
  </si>
  <si>
    <t>○</t>
  </si>
  <si>
    <t>東京都千代田区大手町一丁目１番２号</t>
    <phoneticPr fontId="3"/>
  </si>
  <si>
    <t>ＥＮＥＯＳ株式会社　
代表取締役社長　　山口　敦治</t>
    <phoneticPr fontId="3"/>
  </si>
  <si>
    <t>ＥＮＥＯＳ株式会社 　根岸製油所</t>
    <phoneticPr fontId="3"/>
  </si>
  <si>
    <t>横浜市磯子区鳳町1番1号</t>
    <phoneticPr fontId="3"/>
  </si>
  <si>
    <t>横浜市長</t>
    <phoneticPr fontId="3"/>
  </si>
  <si>
    <t>Ｅ17－石油製品・石炭製品製造業</t>
    <phoneticPr fontId="3"/>
  </si>
  <si>
    <t>石油精製・石油製品製造業、
売電業</t>
    <phoneticPr fontId="3"/>
  </si>
  <si>
    <t>045-414-4131</t>
    <phoneticPr fontId="3"/>
  </si>
  <si>
    <t>03（6275）5000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</si>
</sst>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7" zoomScaleNormal="100" zoomScaleSheetLayoutView="100" workbookViewId="0">
      <selection activeCell="F49" sqref="F49:K5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452</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461</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2054</v>
      </c>
      <c r="N48" s="586"/>
      <c r="O48" s="587"/>
    </row>
    <row r="49" spans="3:21" ht="18" customHeight="1" x14ac:dyDescent="0.15">
      <c r="C49" s="564" t="s">
        <v>11</v>
      </c>
      <c r="D49" s="565"/>
      <c r="E49" s="566"/>
      <c r="F49" s="619" t="s">
        <v>456</v>
      </c>
      <c r="G49" s="620"/>
      <c r="H49" s="620"/>
      <c r="I49" s="620"/>
      <c r="J49" s="620"/>
      <c r="K49" s="620"/>
      <c r="L49" s="471" t="s">
        <v>172</v>
      </c>
      <c r="M49" s="474"/>
      <c r="N49" s="588" t="s">
        <v>460</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458</v>
      </c>
      <c r="G52" s="519"/>
      <c r="H52" s="519"/>
      <c r="I52" s="519"/>
      <c r="J52" s="36" t="s">
        <v>47</v>
      </c>
      <c r="K52" s="36"/>
      <c r="L52" s="520" t="s">
        <v>459</v>
      </c>
      <c r="M52" s="520"/>
      <c r="N52" s="521"/>
      <c r="O52" s="522"/>
    </row>
    <row r="53" spans="3:21" ht="22.5" customHeight="1" x14ac:dyDescent="0.15">
      <c r="C53" s="361"/>
      <c r="D53" s="457" t="s">
        <v>19</v>
      </c>
      <c r="E53" s="478" t="s">
        <v>365</v>
      </c>
      <c r="F53" s="509" t="s">
        <v>366</v>
      </c>
      <c r="G53" s="510"/>
      <c r="H53" s="511"/>
      <c r="I53" s="509" t="s">
        <v>367</v>
      </c>
      <c r="J53" s="513"/>
      <c r="K53" s="523"/>
      <c r="L53" s="514">
        <v>682290</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610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10979</v>
      </c>
      <c r="I63" s="293" t="s">
        <v>4</v>
      </c>
      <c r="J63" s="542" t="s">
        <v>324</v>
      </c>
      <c r="K63" s="543"/>
      <c r="L63" s="544"/>
      <c r="M63" s="534">
        <f>+別紙!AA14</f>
        <v>10129</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8183</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10099</v>
      </c>
      <c r="N65" s="535"/>
      <c r="O65" s="460" t="s">
        <v>4</v>
      </c>
      <c r="P65" s="175"/>
      <c r="Q65" s="176"/>
      <c r="R65" s="176"/>
      <c r="S65" s="176"/>
    </row>
    <row r="66" spans="1:48" ht="24.75" customHeight="1" x14ac:dyDescent="0.15">
      <c r="C66" s="488"/>
      <c r="D66" s="539" t="s">
        <v>303</v>
      </c>
      <c r="E66" s="540"/>
      <c r="F66" s="540"/>
      <c r="G66" s="541"/>
      <c r="H66" s="462">
        <f>+別紙!AA12</f>
        <v>850</v>
      </c>
      <c r="I66" s="293" t="s">
        <v>4</v>
      </c>
      <c r="J66" s="536" t="s">
        <v>387</v>
      </c>
      <c r="K66" s="537"/>
      <c r="L66" s="538"/>
      <c r="M66" s="534">
        <f>+別紙!AA17</f>
        <v>823</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3305</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ＥＮＥＯＳ株式会社 　根岸製油所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4439.7</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34.200000000000003</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794.4</v>
      </c>
      <c r="Q18" s="650"/>
      <c r="R18" s="650"/>
      <c r="S18" s="650"/>
      <c r="T18" s="62" t="s">
        <v>13</v>
      </c>
      <c r="U18"/>
      <c r="V18" s="300"/>
      <c r="W18"/>
      <c r="X18" s="211"/>
      <c r="Y18" s="646">
        <f>+ROUND(AH9,1)+ROUND(AH12,1)+ROUND(AH15,1)+AH18</f>
        <v>34.200000000000003</v>
      </c>
      <c r="Z18" s="647"/>
      <c r="AA18" s="647"/>
      <c r="AB18" s="62" t="s">
        <v>4</v>
      </c>
      <c r="AC18" s="210"/>
      <c r="AD18" s="210"/>
      <c r="AE18" s="652"/>
      <c r="AH18" s="682">
        <f>+ROUND(AO18,1)+ROUND(AO21,1)</f>
        <v>34.200000000000003</v>
      </c>
      <c r="AI18" s="679"/>
      <c r="AJ18" s="679"/>
      <c r="AK18" s="679"/>
      <c r="AL18" s="54" t="s">
        <v>13</v>
      </c>
      <c r="AM18" s="65"/>
      <c r="AO18" s="327">
        <f>+ROUND(AU16,1)+ROUND(AU17,1)+ROUND(AU18,1)</f>
        <v>34.200000000000003</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760.19999999999993</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5500</v>
      </c>
      <c r="E24" s="700"/>
      <c r="F24" s="700"/>
      <c r="G24" s="212" t="s">
        <v>198</v>
      </c>
      <c r="H24" s="678">
        <f>+F12</f>
        <v>4439.7</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3679.5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850</v>
      </c>
      <c r="E27" s="700"/>
      <c r="F27" s="700"/>
      <c r="G27" s="212" t="s">
        <v>198</v>
      </c>
      <c r="H27" s="678">
        <f>+Y21</f>
        <v>760.19999999999993</v>
      </c>
      <c r="I27" s="679"/>
      <c r="J27" s="212" t="s">
        <v>198</v>
      </c>
      <c r="M27" s="652"/>
      <c r="P27" s="682">
        <f>+R30+ROUND(R33,1)</f>
        <v>3645.3</v>
      </c>
      <c r="Q27" s="683"/>
      <c r="R27" s="683"/>
      <c r="S27" s="683"/>
      <c r="T27" s="54" t="s">
        <v>38</v>
      </c>
      <c r="U27" s="74"/>
      <c r="V27" s="74"/>
      <c r="Y27" s="72" t="s">
        <v>39</v>
      </c>
      <c r="Z27" s="75"/>
      <c r="AH27" s="63"/>
      <c r="AI27" s="63"/>
      <c r="AJ27" s="63"/>
      <c r="AK27" s="63"/>
      <c r="AL27" s="646">
        <f>+AH18+P27</f>
        <v>3679.5</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3645.3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4650</v>
      </c>
      <c r="E29" s="700"/>
      <c r="F29" s="700"/>
      <c r="G29" s="212" t="s">
        <v>198</v>
      </c>
      <c r="H29" s="678">
        <f>+AL27</f>
        <v>3679.5</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3600</v>
      </c>
      <c r="E30" s="700"/>
      <c r="F30" s="700"/>
      <c r="G30" s="212" t="s">
        <v>198</v>
      </c>
      <c r="H30" s="678">
        <f>+AL30</f>
        <v>3625.6</v>
      </c>
      <c r="I30" s="679"/>
      <c r="J30" s="212" t="s">
        <v>198</v>
      </c>
      <c r="M30" s="652"/>
      <c r="P30" s="66"/>
      <c r="R30" s="682">
        <f>+ROUND(AA28,1)+ROUND(AA29,1)+ROUND(AA30,1)</f>
        <v>3645.3</v>
      </c>
      <c r="S30" s="683"/>
      <c r="T30" s="683"/>
      <c r="U30" s="683"/>
      <c r="V30" s="54" t="s">
        <v>16</v>
      </c>
      <c r="Y30" s="684" t="s">
        <v>186</v>
      </c>
      <c r="Z30" s="685"/>
      <c r="AA30" s="640">
        <v>0</v>
      </c>
      <c r="AB30" s="641"/>
      <c r="AC30" s="641"/>
      <c r="AD30" s="641"/>
      <c r="AE30" s="641"/>
      <c r="AF30" s="54" t="s">
        <v>13</v>
      </c>
      <c r="AL30" s="632">
        <v>3625.6</v>
      </c>
      <c r="AM30" s="633"/>
      <c r="AN30" s="633"/>
      <c r="AO30" s="633"/>
      <c r="AP30" s="62" t="s">
        <v>13</v>
      </c>
      <c r="AS30" s="677"/>
      <c r="AT30" s="674"/>
      <c r="AU30" s="674"/>
      <c r="AV30" s="675"/>
      <c r="AW30" s="503"/>
    </row>
    <row r="31" spans="2:49" ht="27" customHeight="1" thickTop="1" thickBot="1" x14ac:dyDescent="0.2">
      <c r="B31" s="711" t="s">
        <v>226</v>
      </c>
      <c r="C31" s="712"/>
      <c r="D31" s="700">
        <v>4650</v>
      </c>
      <c r="E31" s="700"/>
      <c r="F31" s="700"/>
      <c r="G31" s="212" t="s">
        <v>198</v>
      </c>
      <c r="H31" s="678">
        <f>+AS24</f>
        <v>3679.5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250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2500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AU32" sqref="AU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1244.3</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2300</v>
      </c>
      <c r="E24" s="700"/>
      <c r="F24" s="700"/>
      <c r="G24" s="212" t="s">
        <v>198</v>
      </c>
      <c r="H24" s="678">
        <f>+F12</f>
        <v>1244.3</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1244.3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1244.3</v>
      </c>
      <c r="Q27" s="683"/>
      <c r="R27" s="683"/>
      <c r="S27" s="683"/>
      <c r="T27" s="54" t="s">
        <v>38</v>
      </c>
      <c r="U27" s="74"/>
      <c r="V27" s="74"/>
      <c r="Y27" s="72" t="s">
        <v>39</v>
      </c>
      <c r="Z27" s="75"/>
      <c r="AH27" s="63"/>
      <c r="AI27" s="63"/>
      <c r="AJ27" s="63"/>
      <c r="AK27" s="63"/>
      <c r="AL27" s="646">
        <f>+AH18+P27</f>
        <v>1244.3</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1244.3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2300</v>
      </c>
      <c r="E29" s="700"/>
      <c r="F29" s="700"/>
      <c r="G29" s="212" t="s">
        <v>198</v>
      </c>
      <c r="H29" s="678">
        <f>+AL27</f>
        <v>1244.3</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2300</v>
      </c>
      <c r="E30" s="700"/>
      <c r="F30" s="700"/>
      <c r="G30" s="212" t="s">
        <v>198</v>
      </c>
      <c r="H30" s="678">
        <f>+AL30</f>
        <v>1244.3</v>
      </c>
      <c r="I30" s="679"/>
      <c r="J30" s="212" t="s">
        <v>198</v>
      </c>
      <c r="M30" s="652"/>
      <c r="P30" s="66"/>
      <c r="R30" s="682">
        <f>+ROUND(AA28,1)+ROUND(AA29,1)+ROUND(AA30,1)</f>
        <v>1244.3</v>
      </c>
      <c r="S30" s="683"/>
      <c r="T30" s="683"/>
      <c r="U30" s="683"/>
      <c r="V30" s="54" t="s">
        <v>16</v>
      </c>
      <c r="Y30" s="684" t="s">
        <v>186</v>
      </c>
      <c r="Z30" s="685"/>
      <c r="AA30" s="640">
        <v>0</v>
      </c>
      <c r="AB30" s="641"/>
      <c r="AC30" s="641"/>
      <c r="AD30" s="641"/>
      <c r="AE30" s="641"/>
      <c r="AF30" s="54" t="s">
        <v>13</v>
      </c>
      <c r="AL30" s="632">
        <v>1244.3</v>
      </c>
      <c r="AM30" s="633"/>
      <c r="AN30" s="633"/>
      <c r="AO30" s="633"/>
      <c r="AP30" s="62" t="s">
        <v>13</v>
      </c>
      <c r="AS30" s="677"/>
      <c r="AT30" s="674"/>
      <c r="AU30" s="674"/>
      <c r="AV30" s="675"/>
      <c r="AW30" s="503"/>
    </row>
    <row r="31" spans="2:49" ht="27" customHeight="1" thickTop="1" thickBot="1" x14ac:dyDescent="0.2">
      <c r="B31" s="711" t="s">
        <v>226</v>
      </c>
      <c r="C31" s="712"/>
      <c r="D31" s="700">
        <v>2300</v>
      </c>
      <c r="E31" s="700"/>
      <c r="F31" s="700"/>
      <c r="G31" s="212" t="s">
        <v>198</v>
      </c>
      <c r="H31" s="678">
        <f>+AS24</f>
        <v>1244.3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220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5</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2" zoomScaleNormal="100" workbookViewId="0">
      <selection activeCell="AK25" sqref="AK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90</v>
      </c>
      <c r="E24" s="700"/>
      <c r="F24" s="700"/>
      <c r="G24" s="212" t="s">
        <v>198</v>
      </c>
      <c r="H24" s="678">
        <f>+F12</f>
        <v>3.7</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3.7</v>
      </c>
      <c r="Q27" s="683"/>
      <c r="R27" s="683"/>
      <c r="S27" s="683"/>
      <c r="T27" s="54" t="s">
        <v>38</v>
      </c>
      <c r="U27" s="74"/>
      <c r="V27" s="74"/>
      <c r="Y27" s="72" t="s">
        <v>39</v>
      </c>
      <c r="Z27" s="75"/>
      <c r="AH27" s="63"/>
      <c r="AI27" s="63"/>
      <c r="AJ27" s="63"/>
      <c r="AK27" s="63"/>
      <c r="AL27" s="646">
        <f>+AH18+P27</f>
        <v>3.7</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90</v>
      </c>
      <c r="E29" s="700"/>
      <c r="F29" s="700"/>
      <c r="G29" s="212" t="s">
        <v>198</v>
      </c>
      <c r="H29" s="678">
        <f>+AL27</f>
        <v>3.7</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90</v>
      </c>
      <c r="E30" s="700"/>
      <c r="F30" s="700"/>
      <c r="G30" s="212" t="s">
        <v>198</v>
      </c>
      <c r="H30" s="678">
        <f>+AL30</f>
        <v>3.7</v>
      </c>
      <c r="I30" s="679"/>
      <c r="J30" s="212" t="s">
        <v>198</v>
      </c>
      <c r="M30" s="652"/>
      <c r="P30" s="66"/>
      <c r="R30" s="682">
        <f>+ROUND(AA28,1)+ROUND(AA29,1)+ROUND(AA30,1)</f>
        <v>3.7</v>
      </c>
      <c r="S30" s="683"/>
      <c r="T30" s="683"/>
      <c r="U30" s="683"/>
      <c r="V30" s="54" t="s">
        <v>16</v>
      </c>
      <c r="Y30" s="684" t="s">
        <v>186</v>
      </c>
      <c r="Z30" s="685"/>
      <c r="AA30" s="640">
        <v>0</v>
      </c>
      <c r="AB30" s="641"/>
      <c r="AC30" s="641"/>
      <c r="AD30" s="641"/>
      <c r="AE30" s="641"/>
      <c r="AF30" s="54" t="s">
        <v>13</v>
      </c>
      <c r="AL30" s="632">
        <v>3.7</v>
      </c>
      <c r="AM30" s="633"/>
      <c r="AN30" s="633"/>
      <c r="AO30" s="633"/>
      <c r="AP30" s="62" t="s">
        <v>13</v>
      </c>
      <c r="AS30" s="677"/>
      <c r="AT30" s="674"/>
      <c r="AU30" s="674"/>
      <c r="AV30" s="675"/>
      <c r="AW30" s="503"/>
    </row>
    <row r="31" spans="2:49" ht="27" customHeight="1" thickTop="1" thickBot="1" x14ac:dyDescent="0.2">
      <c r="B31" s="711" t="s">
        <v>226</v>
      </c>
      <c r="C31" s="712"/>
      <c r="D31" s="700">
        <v>90</v>
      </c>
      <c r="E31" s="700"/>
      <c r="F31" s="700"/>
      <c r="G31" s="212" t="s">
        <v>198</v>
      </c>
      <c r="H31" s="678">
        <f>+AS24</f>
        <v>3.7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election activeCell="AS28" sqref="AS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769.1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2000</v>
      </c>
      <c r="E24" s="700"/>
      <c r="F24" s="700"/>
      <c r="G24" s="212" t="s">
        <v>198</v>
      </c>
      <c r="H24" s="678">
        <f>+F12</f>
        <v>769.1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769.1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769.1</v>
      </c>
      <c r="Q27" s="683"/>
      <c r="R27" s="683"/>
      <c r="S27" s="683"/>
      <c r="T27" s="54" t="s">
        <v>38</v>
      </c>
      <c r="U27" s="74"/>
      <c r="V27" s="74"/>
      <c r="Y27" s="72" t="s">
        <v>39</v>
      </c>
      <c r="Z27" s="75"/>
      <c r="AH27" s="63"/>
      <c r="AI27" s="63"/>
      <c r="AJ27" s="63"/>
      <c r="AK27" s="63"/>
      <c r="AL27" s="646">
        <f>+AH18+P27</f>
        <v>769.1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769.1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2000</v>
      </c>
      <c r="E29" s="700"/>
      <c r="F29" s="700"/>
      <c r="G29" s="212" t="s">
        <v>198</v>
      </c>
      <c r="H29" s="678">
        <f>+AL27</f>
        <v>769.1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2000</v>
      </c>
      <c r="E30" s="700"/>
      <c r="F30" s="700"/>
      <c r="G30" s="212" t="s">
        <v>198</v>
      </c>
      <c r="H30" s="678">
        <f>+AL30</f>
        <v>769.1</v>
      </c>
      <c r="I30" s="679"/>
      <c r="J30" s="212" t="s">
        <v>198</v>
      </c>
      <c r="M30" s="652"/>
      <c r="P30" s="66"/>
      <c r="R30" s="682">
        <f>+ROUND(AA28,1)+ROUND(AA29,1)+ROUND(AA30,1)</f>
        <v>769.1</v>
      </c>
      <c r="S30" s="683"/>
      <c r="T30" s="683"/>
      <c r="U30" s="683"/>
      <c r="V30" s="54" t="s">
        <v>16</v>
      </c>
      <c r="Y30" s="684" t="s">
        <v>186</v>
      </c>
      <c r="Z30" s="685"/>
      <c r="AA30" s="640">
        <v>0</v>
      </c>
      <c r="AB30" s="641"/>
      <c r="AC30" s="641"/>
      <c r="AD30" s="641"/>
      <c r="AE30" s="641"/>
      <c r="AF30" s="54" t="s">
        <v>13</v>
      </c>
      <c r="AL30" s="632">
        <v>769.1</v>
      </c>
      <c r="AM30" s="633"/>
      <c r="AN30" s="633"/>
      <c r="AO30" s="633"/>
      <c r="AP30" s="62" t="s">
        <v>13</v>
      </c>
      <c r="AS30" s="677"/>
      <c r="AT30" s="674"/>
      <c r="AU30" s="674"/>
      <c r="AV30" s="675"/>
      <c r="AW30" s="503"/>
    </row>
    <row r="31" spans="2:49" ht="27" customHeight="1" thickTop="1" thickBot="1" x14ac:dyDescent="0.2">
      <c r="B31" s="711" t="s">
        <v>226</v>
      </c>
      <c r="C31" s="712"/>
      <c r="D31" s="700">
        <v>2000</v>
      </c>
      <c r="E31" s="700"/>
      <c r="F31" s="700"/>
      <c r="G31" s="212" t="s">
        <v>198</v>
      </c>
      <c r="H31" s="678">
        <f>+AS24</f>
        <v>769.1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250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3" zoomScaleNormal="100" workbookViewId="0">
      <selection activeCell="AS31" sqref="AS31:AU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155.9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140</v>
      </c>
      <c r="E24" s="700"/>
      <c r="F24" s="700"/>
      <c r="G24" s="212" t="s">
        <v>198</v>
      </c>
      <c r="H24" s="678">
        <f>+F12</f>
        <v>155.9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155.9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155.9</v>
      </c>
      <c r="Q27" s="683"/>
      <c r="R27" s="683"/>
      <c r="S27" s="683"/>
      <c r="T27" s="54" t="s">
        <v>38</v>
      </c>
      <c r="U27" s="74"/>
      <c r="V27" s="74"/>
      <c r="Y27" s="72" t="s">
        <v>39</v>
      </c>
      <c r="Z27" s="75"/>
      <c r="AH27" s="63"/>
      <c r="AI27" s="63"/>
      <c r="AJ27" s="63"/>
      <c r="AK27" s="63"/>
      <c r="AL27" s="646">
        <f>+AH18+P27</f>
        <v>155.9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155.9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140</v>
      </c>
      <c r="E29" s="700"/>
      <c r="F29" s="700"/>
      <c r="G29" s="212" t="s">
        <v>198</v>
      </c>
      <c r="H29" s="678">
        <f>+AL27</f>
        <v>155.9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110</v>
      </c>
      <c r="E30" s="700"/>
      <c r="F30" s="700"/>
      <c r="G30" s="212" t="s">
        <v>198</v>
      </c>
      <c r="H30" s="678">
        <f>+AL30</f>
        <v>150.9</v>
      </c>
      <c r="I30" s="679"/>
      <c r="J30" s="212" t="s">
        <v>198</v>
      </c>
      <c r="M30" s="652"/>
      <c r="P30" s="66"/>
      <c r="R30" s="682">
        <f>+ROUND(AA28,1)+ROUND(AA29,1)+ROUND(AA30,1)</f>
        <v>155.9</v>
      </c>
      <c r="S30" s="683"/>
      <c r="T30" s="683"/>
      <c r="U30" s="683"/>
      <c r="V30" s="54" t="s">
        <v>16</v>
      </c>
      <c r="Y30" s="684" t="s">
        <v>186</v>
      </c>
      <c r="Z30" s="685"/>
      <c r="AA30" s="640">
        <v>0</v>
      </c>
      <c r="AB30" s="641"/>
      <c r="AC30" s="641"/>
      <c r="AD30" s="641"/>
      <c r="AE30" s="641"/>
      <c r="AF30" s="54" t="s">
        <v>13</v>
      </c>
      <c r="AL30" s="632">
        <v>150.9</v>
      </c>
      <c r="AM30" s="633"/>
      <c r="AN30" s="633"/>
      <c r="AO30" s="633"/>
      <c r="AP30" s="62" t="s">
        <v>13</v>
      </c>
      <c r="AS30" s="677"/>
      <c r="AT30" s="674"/>
      <c r="AU30" s="674"/>
      <c r="AV30" s="675"/>
      <c r="AW30" s="503"/>
    </row>
    <row r="31" spans="2:49" ht="27" customHeight="1" thickTop="1" thickBot="1" x14ac:dyDescent="0.2">
      <c r="B31" s="711" t="s">
        <v>226</v>
      </c>
      <c r="C31" s="712"/>
      <c r="D31" s="700">
        <v>110</v>
      </c>
      <c r="E31" s="700"/>
      <c r="F31" s="700"/>
      <c r="G31" s="212" t="s">
        <v>198</v>
      </c>
      <c r="H31" s="678">
        <f>+AS24</f>
        <v>155.9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30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9" zoomScaleNormal="100" workbookViewId="0">
      <selection activeCell="W14" sqref="W1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0" zoomScaleNormal="100" workbookViewId="0">
      <selection activeCell="AT32" sqref="AT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25</v>
      </c>
      <c r="E24" s="700"/>
      <c r="F24" s="700"/>
      <c r="G24" s="212" t="s">
        <v>198</v>
      </c>
      <c r="H24" s="678">
        <f>+F12</f>
        <v>7.9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7.9</v>
      </c>
      <c r="Q27" s="683"/>
      <c r="R27" s="683"/>
      <c r="S27" s="683"/>
      <c r="T27" s="54" t="s">
        <v>38</v>
      </c>
      <c r="U27" s="74"/>
      <c r="V27" s="74"/>
      <c r="Y27" s="72" t="s">
        <v>39</v>
      </c>
      <c r="Z27" s="75"/>
      <c r="AH27" s="63"/>
      <c r="AI27" s="63"/>
      <c r="AJ27" s="63"/>
      <c r="AK27" s="63"/>
      <c r="AL27" s="646">
        <f>+AH18+P27</f>
        <v>7.9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v>
      </c>
      <c r="E29" s="700"/>
      <c r="F29" s="700"/>
      <c r="G29" s="212" t="s">
        <v>198</v>
      </c>
      <c r="H29" s="678">
        <f>+AL27</f>
        <v>7.9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7.9</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25</v>
      </c>
      <c r="E31" s="700"/>
      <c r="F31" s="700"/>
      <c r="G31" s="212" t="s">
        <v>198</v>
      </c>
      <c r="H31" s="678">
        <f>+AS24</f>
        <v>7.9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0" zoomScaleNormal="100" workbookViewId="0">
      <selection activeCell="AS31" sqref="AS31:AU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37.799999999999997</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37.799999999999997</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37.799999999999997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37.799999999999997</v>
      </c>
      <c r="Q27" s="683"/>
      <c r="R27" s="683"/>
      <c r="S27" s="683"/>
      <c r="T27" s="54" t="s">
        <v>38</v>
      </c>
      <c r="U27" s="74"/>
      <c r="V27" s="74"/>
      <c r="Y27" s="72" t="s">
        <v>39</v>
      </c>
      <c r="Z27" s="75"/>
      <c r="AH27" s="63"/>
      <c r="AI27" s="63"/>
      <c r="AJ27" s="63"/>
      <c r="AK27" s="63"/>
      <c r="AL27" s="646">
        <f>+AH18+P27</f>
        <v>37.799999999999997</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37.799999999999997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37.799999999999997</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37.799999999999997</v>
      </c>
      <c r="I30" s="679"/>
      <c r="J30" s="212" t="s">
        <v>198</v>
      </c>
      <c r="M30" s="652"/>
      <c r="P30" s="66"/>
      <c r="R30" s="682">
        <f>+ROUND(AA28,1)+ROUND(AA29,1)+ROUND(AA30,1)</f>
        <v>37.799999999999997</v>
      </c>
      <c r="S30" s="683"/>
      <c r="T30" s="683"/>
      <c r="U30" s="683"/>
      <c r="V30" s="54" t="s">
        <v>16</v>
      </c>
      <c r="Y30" s="684" t="s">
        <v>186</v>
      </c>
      <c r="Z30" s="685"/>
      <c r="AA30" s="640">
        <v>0</v>
      </c>
      <c r="AB30" s="641"/>
      <c r="AC30" s="641"/>
      <c r="AD30" s="641"/>
      <c r="AE30" s="641"/>
      <c r="AF30" s="54" t="s">
        <v>13</v>
      </c>
      <c r="AL30" s="632">
        <v>37.799999999999997</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37.799999999999997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election activeCell="AS33" sqref="AS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110</v>
      </c>
      <c r="E24" s="700"/>
      <c r="F24" s="700"/>
      <c r="G24" s="212" t="s">
        <v>198</v>
      </c>
      <c r="H24" s="678">
        <f>+F12</f>
        <v>170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170</v>
      </c>
      <c r="Q27" s="683"/>
      <c r="R27" s="683"/>
      <c r="S27" s="683"/>
      <c r="T27" s="54" t="s">
        <v>38</v>
      </c>
      <c r="U27" s="74"/>
      <c r="V27" s="74"/>
      <c r="Y27" s="72" t="s">
        <v>39</v>
      </c>
      <c r="Z27" s="75"/>
      <c r="AH27" s="63"/>
      <c r="AI27" s="63"/>
      <c r="AJ27" s="63"/>
      <c r="AK27" s="63"/>
      <c r="AL27" s="646">
        <f>+AH18+P27</f>
        <v>170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110</v>
      </c>
      <c r="E29" s="700"/>
      <c r="F29" s="700"/>
      <c r="G29" s="212" t="s">
        <v>198</v>
      </c>
      <c r="H29" s="678">
        <f>+AL27</f>
        <v>170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70</v>
      </c>
      <c r="E30" s="700"/>
      <c r="F30" s="700"/>
      <c r="G30" s="212" t="s">
        <v>198</v>
      </c>
      <c r="H30" s="678">
        <f>+AL30</f>
        <v>87.5</v>
      </c>
      <c r="I30" s="679"/>
      <c r="J30" s="212" t="s">
        <v>198</v>
      </c>
      <c r="M30" s="652"/>
      <c r="P30" s="66"/>
      <c r="R30" s="682">
        <f>+ROUND(AA28,1)+ROUND(AA29,1)+ROUND(AA30,1)</f>
        <v>170</v>
      </c>
      <c r="S30" s="683"/>
      <c r="T30" s="683"/>
      <c r="U30" s="683"/>
      <c r="V30" s="54" t="s">
        <v>16</v>
      </c>
      <c r="Y30" s="684" t="s">
        <v>186</v>
      </c>
      <c r="Z30" s="685"/>
      <c r="AA30" s="640">
        <v>0</v>
      </c>
      <c r="AB30" s="641"/>
      <c r="AC30" s="641"/>
      <c r="AD30" s="641"/>
      <c r="AE30" s="641"/>
      <c r="AF30" s="54" t="s">
        <v>13</v>
      </c>
      <c r="AL30" s="632">
        <v>87.5</v>
      </c>
      <c r="AM30" s="633"/>
      <c r="AN30" s="633"/>
      <c r="AO30" s="633"/>
      <c r="AP30" s="62" t="s">
        <v>13</v>
      </c>
      <c r="AS30" s="677"/>
      <c r="AT30" s="674"/>
      <c r="AU30" s="674"/>
      <c r="AV30" s="675"/>
      <c r="AW30" s="503"/>
    </row>
    <row r="31" spans="2:49" ht="27" customHeight="1" thickTop="1" thickBot="1" x14ac:dyDescent="0.2">
      <c r="B31" s="711" t="s">
        <v>226</v>
      </c>
      <c r="C31" s="712"/>
      <c r="D31" s="700">
        <v>110</v>
      </c>
      <c r="E31" s="700"/>
      <c r="F31" s="700"/>
      <c r="G31" s="212" t="s">
        <v>198</v>
      </c>
      <c r="H31" s="678">
        <f>+AS24</f>
        <v>170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70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F18" zoomScaleNormal="100" workbookViewId="0">
      <selection activeCell="AS32" sqref="AS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306.3</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800</v>
      </c>
      <c r="E24" s="700"/>
      <c r="F24" s="700"/>
      <c r="G24" s="212" t="s">
        <v>198</v>
      </c>
      <c r="H24" s="678">
        <f>+F12</f>
        <v>306.3</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306.3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306.3</v>
      </c>
      <c r="Q27" s="683"/>
      <c r="R27" s="683"/>
      <c r="S27" s="683"/>
      <c r="T27" s="54" t="s">
        <v>38</v>
      </c>
      <c r="U27" s="74"/>
      <c r="V27" s="74"/>
      <c r="Y27" s="72" t="s">
        <v>39</v>
      </c>
      <c r="Z27" s="75"/>
      <c r="AH27" s="63"/>
      <c r="AI27" s="63"/>
      <c r="AJ27" s="63"/>
      <c r="AK27" s="63"/>
      <c r="AL27" s="646">
        <f>+AH18+P27</f>
        <v>306.3</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306.3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800</v>
      </c>
      <c r="E29" s="700"/>
      <c r="F29" s="700"/>
      <c r="G29" s="212" t="s">
        <v>198</v>
      </c>
      <c r="H29" s="678">
        <f>+AL27</f>
        <v>306.3</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10</v>
      </c>
      <c r="E30" s="700"/>
      <c r="F30" s="700"/>
      <c r="G30" s="212" t="s">
        <v>198</v>
      </c>
      <c r="H30" s="678">
        <f>+AL30</f>
        <v>6.1</v>
      </c>
      <c r="I30" s="679"/>
      <c r="J30" s="212" t="s">
        <v>198</v>
      </c>
      <c r="M30" s="652"/>
      <c r="P30" s="66"/>
      <c r="R30" s="682">
        <f>+ROUND(AA28,1)+ROUND(AA29,1)+ROUND(AA30,1)</f>
        <v>306.3</v>
      </c>
      <c r="S30" s="683"/>
      <c r="T30" s="683"/>
      <c r="U30" s="683"/>
      <c r="V30" s="54" t="s">
        <v>16</v>
      </c>
      <c r="Y30" s="684" t="s">
        <v>186</v>
      </c>
      <c r="Z30" s="685"/>
      <c r="AA30" s="640">
        <v>0</v>
      </c>
      <c r="AB30" s="641"/>
      <c r="AC30" s="641"/>
      <c r="AD30" s="641"/>
      <c r="AE30" s="641"/>
      <c r="AF30" s="54" t="s">
        <v>13</v>
      </c>
      <c r="AL30" s="632">
        <v>6.1</v>
      </c>
      <c r="AM30" s="633"/>
      <c r="AN30" s="633"/>
      <c r="AO30" s="633"/>
      <c r="AP30" s="62" t="s">
        <v>13</v>
      </c>
      <c r="AS30" s="677"/>
      <c r="AT30" s="674"/>
      <c r="AU30" s="674"/>
      <c r="AV30" s="675"/>
      <c r="AW30" s="503"/>
    </row>
    <row r="31" spans="2:49" ht="27" customHeight="1" thickTop="1" thickBot="1" x14ac:dyDescent="0.2">
      <c r="B31" s="711" t="s">
        <v>226</v>
      </c>
      <c r="C31" s="712"/>
      <c r="D31" s="700">
        <v>800</v>
      </c>
      <c r="E31" s="700"/>
      <c r="F31" s="700"/>
      <c r="G31" s="212" t="s">
        <v>198</v>
      </c>
      <c r="H31" s="678">
        <f>+AS24</f>
        <v>306.3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800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0" zoomScaleNormal="100" workbookViewId="0">
      <selection activeCell="AS31" sqref="AS31:AU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ＥＮＥＯＳ株式会社 　根岸製油所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2.2999999999999998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14</v>
      </c>
      <c r="E24" s="700"/>
      <c r="F24" s="700"/>
      <c r="G24" s="212" t="s">
        <v>198</v>
      </c>
      <c r="H24" s="678">
        <f>+F12</f>
        <v>2.2999999999999998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2.2999999999999998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2.2999999999999998</v>
      </c>
      <c r="Q27" s="683"/>
      <c r="R27" s="683"/>
      <c r="S27" s="683"/>
      <c r="T27" s="54" t="s">
        <v>38</v>
      </c>
      <c r="U27" s="74"/>
      <c r="V27" s="74"/>
      <c r="Y27" s="72" t="s">
        <v>39</v>
      </c>
      <c r="Z27" s="75"/>
      <c r="AH27" s="63"/>
      <c r="AI27" s="63"/>
      <c r="AJ27" s="63"/>
      <c r="AK27" s="63"/>
      <c r="AL27" s="646">
        <f>+AH18+P27</f>
        <v>2.2999999999999998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2.2999999999999998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v>
      </c>
      <c r="E29" s="700"/>
      <c r="F29" s="700"/>
      <c r="G29" s="212" t="s">
        <v>198</v>
      </c>
      <c r="H29" s="678">
        <f>+AL27</f>
        <v>2.2999999999999998</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v>
      </c>
      <c r="E30" s="700"/>
      <c r="F30" s="700"/>
      <c r="G30" s="212" t="s">
        <v>198</v>
      </c>
      <c r="H30" s="678">
        <f>+AL30</f>
        <v>1.6</v>
      </c>
      <c r="I30" s="679"/>
      <c r="J30" s="212" t="s">
        <v>198</v>
      </c>
      <c r="M30" s="652"/>
      <c r="P30" s="66"/>
      <c r="R30" s="682">
        <f>+ROUND(AA28,1)+ROUND(AA29,1)+ROUND(AA30,1)</f>
        <v>2.2999999999999998</v>
      </c>
      <c r="S30" s="683"/>
      <c r="T30" s="683"/>
      <c r="U30" s="683"/>
      <c r="V30" s="54" t="s">
        <v>16</v>
      </c>
      <c r="Y30" s="684" t="s">
        <v>186</v>
      </c>
      <c r="Z30" s="685"/>
      <c r="AA30" s="640">
        <v>0</v>
      </c>
      <c r="AB30" s="641"/>
      <c r="AC30" s="641"/>
      <c r="AD30" s="641"/>
      <c r="AE30" s="641"/>
      <c r="AF30" s="54" t="s">
        <v>13</v>
      </c>
      <c r="AL30" s="632">
        <v>1.6</v>
      </c>
      <c r="AM30" s="633"/>
      <c r="AN30" s="633"/>
      <c r="AO30" s="633"/>
      <c r="AP30" s="62" t="s">
        <v>13</v>
      </c>
      <c r="AS30" s="677"/>
      <c r="AT30" s="674"/>
      <c r="AU30" s="674"/>
      <c r="AV30" s="675"/>
      <c r="AW30" s="503"/>
    </row>
    <row r="31" spans="2:49" ht="27" customHeight="1" thickTop="1" thickBot="1" x14ac:dyDescent="0.2">
      <c r="B31" s="711" t="s">
        <v>226</v>
      </c>
      <c r="C31" s="712"/>
      <c r="D31" s="700">
        <v>14</v>
      </c>
      <c r="E31" s="700"/>
      <c r="F31" s="700"/>
      <c r="G31" s="212" t="s">
        <v>198</v>
      </c>
      <c r="H31" s="678">
        <f>+AS24</f>
        <v>2.2999999999999998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3</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ＥＮＥＯＳ株式会社 　根岸製油所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5500</v>
      </c>
      <c r="I9" s="393">
        <f>IF(OR(ｳ.廃油!D24&gt;0,ｳ.廃油!D24&lt;0),ｳ.廃油!D24,IF(I$19&gt;0,"0",0))</f>
        <v>2300</v>
      </c>
      <c r="J9" s="393">
        <f>IF(OR(ｴ.廃酸!$D24&gt;0,ｴ.廃酸!$D24&lt;0),ｴ.廃酸!D24,IF(J$19&gt;0,"0",0))</f>
        <v>90</v>
      </c>
      <c r="K9" s="393">
        <f>IF(OR(ｵ.廃ｱﾙｶﾘ!$D24&gt;0,ｵ.廃ｱﾙｶﾘ!$D24&lt;0),ｵ.廃ｱﾙｶﾘ!D24,IF(K$19&gt;0,"0",0))</f>
        <v>2000</v>
      </c>
      <c r="L9" s="393">
        <f>IF(OR(ｶ.廃ﾌﾟﾗ類!D24&gt;0,ｶ.廃ﾌﾟﾗ類!D24&lt;0),ｶ.廃ﾌﾟﾗ類!D24,IF(L$19&gt;0,"0",0))</f>
        <v>140</v>
      </c>
      <c r="M9" s="393">
        <f>IF(OR(ｷ.紙くず!D24&gt;0,ｷ.紙くず!D24&lt;0),ｷ.紙くず!D24,IF(M$19&gt;0,"0",0))</f>
        <v>0</v>
      </c>
      <c r="N9" s="393">
        <f>IF(OR(ｸ.木くず!D24&gt;0,ｸ.木くず!D24&lt;0),ｸ.木くず!D24,IF(N$19&gt;0,"0",0))</f>
        <v>25</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110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800</v>
      </c>
      <c r="Z9" s="394">
        <f>IF(OR(ﾄ.混合廃棄物その他!D24&gt;0,ﾄ.混合廃棄物その他!D24&lt;0),ﾄ.混合廃棄物その他!D24,IF(Z$19&gt;0,"0",0))</f>
        <v>14</v>
      </c>
      <c r="AA9" s="395">
        <f>IF(SUM(G9:Z9)&gt;0,SUM(G9:Z9),IF(AA$19&gt;0,"0",0))</f>
        <v>10979</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t="str">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t="str">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850</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t="str">
        <f>IF(OR(ﾃ.ばいじん!D27&gt;0,ﾃ.ばいじん!D27&lt;0),ﾃ.ばいじん!D27,IF(Y$19&gt;0,"0",0))</f>
        <v>0</v>
      </c>
      <c r="Z12" s="400" t="str">
        <f>IF(OR(ﾄ.混合廃棄物その他!D27&gt;0,ﾄ.混合廃棄物その他!D27&lt;0),ﾄ.混合廃棄物その他!D27,IF(Z$19&gt;0,"0",0))</f>
        <v>0</v>
      </c>
      <c r="AA12" s="401">
        <f t="shared" si="0"/>
        <v>850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t="str">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4650</v>
      </c>
      <c r="I14" s="399">
        <f>IF(OR(ｳ.廃油!D29&gt;0,ｳ.廃油!D29&lt;0),ｳ.廃油!D29,IF(I$19&gt;0,"0",0))</f>
        <v>2300</v>
      </c>
      <c r="J14" s="399">
        <f>IF(OR(ｴ.廃酸!$D29&gt;0,ｴ.廃酸!$D29&lt;0),ｴ.廃酸!D29,IF(J$19&gt;0,"0",0))</f>
        <v>90</v>
      </c>
      <c r="K14" s="399">
        <f>IF(OR(ｵ.廃ｱﾙｶﾘ!$D29&gt;0,ｵ.廃ｱﾙｶﾘ!$D29&lt;0),ｵ.廃ｱﾙｶﾘ!D29,IF(K$19&gt;0,"0",0))</f>
        <v>2000</v>
      </c>
      <c r="L14" s="399">
        <f>IF(OR(ｶ.廃ﾌﾟﾗ類!D29&gt;0,ｶ.廃ﾌﾟﾗ類!D29&lt;0),ｶ.廃ﾌﾟﾗ類!D29,IF(L$19&gt;0,"0",0))</f>
        <v>140</v>
      </c>
      <c r="M14" s="399">
        <f>IF(OR(ｷ.紙くず!D29&gt;0,ｷ.紙くず!D29&lt;0),ｷ.紙くず!D29,IF(M$19&gt;0,"0",0))</f>
        <v>0</v>
      </c>
      <c r="N14" s="399">
        <f>IF(OR(ｸ.木くず!D29&gt;0,ｸ.木くず!D29&lt;0),ｸ.木くず!D29,IF(N$19&gt;0,"0",0))</f>
        <v>25</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110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800</v>
      </c>
      <c r="Z14" s="400">
        <f>IF(OR(ﾄ.混合廃棄物その他!D29&gt;0,ﾄ.混合廃棄物その他!D29&lt;0),ﾄ.混合廃棄物その他!D29,IF(Z$19&gt;0,"0",0))</f>
        <v>14</v>
      </c>
      <c r="AA14" s="401">
        <f t="shared" si="0"/>
        <v>10129</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3600</v>
      </c>
      <c r="I15" s="399">
        <f>IF(OR(ｳ.廃油!D30&gt;0,ｳ.廃油!D30&lt;0),ｳ.廃油!D30,IF(I$19&gt;0,"0",0))</f>
        <v>2300</v>
      </c>
      <c r="J15" s="399">
        <f>IF(OR(ｴ.廃酸!$D30&gt;0,ｴ.廃酸!$D30&lt;0),ｴ.廃酸!D30,IF(J$19&gt;0,"0",0))</f>
        <v>90</v>
      </c>
      <c r="K15" s="399">
        <f>IF(OR(ｵ.廃ｱﾙｶﾘ!$D30&gt;0,ｵ.廃ｱﾙｶﾘ!$D30&lt;0),ｵ.廃ｱﾙｶﾘ!D30,IF(K$19&gt;0,"0",0))</f>
        <v>2000</v>
      </c>
      <c r="L15" s="399">
        <f>IF(OR(ｶ.廃ﾌﾟﾗ類!D30&gt;0,ｶ.廃ﾌﾟﾗ類!D30&lt;0),ｶ.廃ﾌﾟﾗ類!D30,IF(L$19&gt;0,"0",0))</f>
        <v>110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70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10</v>
      </c>
      <c r="Z15" s="400">
        <f>IF(OR(ﾄ.混合廃棄物その他!D30&gt;0,ﾄ.混合廃棄物その他!D30&lt;0),ﾄ.混合廃棄物その他!D30,IF(Z$19&gt;0,"0",0))</f>
        <v>3</v>
      </c>
      <c r="AA15" s="401">
        <f t="shared" si="0"/>
        <v>8183</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4650</v>
      </c>
      <c r="I16" s="399">
        <f>IF(OR(ｳ.廃油!D31&gt;0,ｳ.廃油!D31&lt;0),ｳ.廃油!D31,IF(I$19&gt;0,"0",0))</f>
        <v>2300</v>
      </c>
      <c r="J16" s="399">
        <f>IF(OR(ｴ.廃酸!$D31&gt;0,ｴ.廃酸!$D31&lt;0),ｴ.廃酸!D31,IF(J$19&gt;0,"0",0))</f>
        <v>90</v>
      </c>
      <c r="K16" s="399">
        <f>IF(OR(ｵ.廃ｱﾙｶﾘ!$D31&gt;0,ｵ.廃ｱﾙｶﾘ!$D31&lt;0),ｵ.廃ｱﾙｶﾘ!D31,IF(K$19&gt;0,"0",0))</f>
        <v>2000</v>
      </c>
      <c r="L16" s="399">
        <f>IF(OR(ｶ.廃ﾌﾟﾗ類!D31&gt;0,ｶ.廃ﾌﾟﾗ類!D31&lt;0),ｶ.廃ﾌﾟﾗ類!D31,IF(L$19&gt;0,"0",0))</f>
        <v>110</v>
      </c>
      <c r="M16" s="399">
        <f>IF(OR(ｷ.紙くず!D31&gt;0,ｷ.紙くず!D31&lt;0),ｷ.紙くず!D31,IF(M$19&gt;0,"0",0))</f>
        <v>0</v>
      </c>
      <c r="N16" s="399">
        <f>IF(OR(ｸ.木くず!D31&gt;0,ｸ.木くず!D31&lt;0),ｸ.木くず!D31,IF(N$19&gt;0,"0",0))</f>
        <v>25</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110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800</v>
      </c>
      <c r="Z16" s="400">
        <f>IF(OR(ﾄ.混合廃棄物その他!D31&gt;0,ﾄ.混合廃棄物その他!D31&lt;0),ﾄ.混合廃棄物その他!D31,IF(Z$19&gt;0,"0",0))</f>
        <v>14</v>
      </c>
      <c r="AA16" s="401">
        <f t="shared" si="0"/>
        <v>10099</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250</v>
      </c>
      <c r="I17" s="399">
        <f>IF(OR(ｳ.廃油!D32&gt;0,ｳ.廃油!D32&lt;0),ｳ.廃油!D32,IF(I$19&gt;0,"0",0))</f>
        <v>220</v>
      </c>
      <c r="J17" s="399" t="str">
        <f>IF(OR(ｴ.廃酸!$D32&gt;0,ｴ.廃酸!$D32&lt;0),ｴ.廃酸!D32,IF(J$19&gt;0,"0",0))</f>
        <v>0</v>
      </c>
      <c r="K17" s="399">
        <f>IF(OR(ｵ.廃ｱﾙｶﾘ!$D32&gt;0,ｵ.廃ｱﾙｶﾘ!$D32&lt;0),ｵ.廃ｱﾙｶﾘ!D32,IF(K$19&gt;0,"0",0))</f>
        <v>250</v>
      </c>
      <c r="L17" s="399">
        <f>IF(OR(ｶ.廃ﾌﾟﾗ類!D32&gt;0,ｶ.廃ﾌﾟﾗ類!D32&lt;0),ｶ.廃ﾌﾟﾗ類!D32,IF(L$19&gt;0,"0",0))</f>
        <v>30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f>IF(OR(ｾ.ｶﾞﾗｽ･ｺﾝｸﾘ･陶磁器くず!D32&gt;0,ｾ.ｶﾞﾗｽ･ｺﾝｸﾘ･陶磁器くず!D32&lt;0),ｾ.ｶﾞﾗｽ･ｺﾝｸﾘ･陶磁器くず!D32,IF(T$19&gt;0,"0",0))</f>
        <v>70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t="str">
        <f>IF(OR(ﾃ.ばいじん!D32&gt;0,ﾃ.ばいじん!D32&lt;0),ﾃ.ばいじん!D32,IF(Y$19&gt;0,"0",0))</f>
        <v>0</v>
      </c>
      <c r="Z17" s="400">
        <f>IF(OR(ﾄ.混合廃棄物その他!D32&gt;0,ﾄ.混合廃棄物その他!D32&lt;0),ﾄ.混合廃棄物その他!D32,IF(Z$19&gt;0,"0",0))</f>
        <v>3</v>
      </c>
      <c r="AA17" s="401">
        <f t="shared" si="0"/>
        <v>823</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2500</v>
      </c>
      <c r="I18" s="402">
        <f>IF(OR(ｳ.廃油!D33&gt;0,ｳ.廃油!D33&lt;0),ｳ.廃油!D33,IF(I$19&gt;0,"0",0))</f>
        <v>5</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800</v>
      </c>
      <c r="Z18" s="403" t="str">
        <f>IF(OR(ﾄ.混合廃棄物その他!D33&gt;0,ﾄ.混合廃棄物その他!D33&lt;0),ﾄ.混合廃棄物その他!D33,IF(Z$19&gt;0,"0",0))</f>
        <v>0</v>
      </c>
      <c r="AA18" s="404">
        <f t="shared" si="0"/>
        <v>3305</v>
      </c>
    </row>
    <row r="19" spans="2:27" ht="24" customHeight="1" thickTop="1" x14ac:dyDescent="0.15">
      <c r="B19" s="181"/>
      <c r="C19" s="186" t="s">
        <v>334</v>
      </c>
      <c r="D19" s="767" t="s">
        <v>335</v>
      </c>
      <c r="E19" s="767"/>
      <c r="F19" s="768"/>
      <c r="G19" s="405">
        <f t="shared" ref="G19:Z19" si="1">+G37+G25+G23+G22+G21-G20</f>
        <v>0</v>
      </c>
      <c r="H19" s="405">
        <f t="shared" si="1"/>
        <v>4439.7</v>
      </c>
      <c r="I19" s="405">
        <f t="shared" si="1"/>
        <v>1244.3</v>
      </c>
      <c r="J19" s="405">
        <f t="shared" si="1"/>
        <v>3.7</v>
      </c>
      <c r="K19" s="405">
        <f t="shared" si="1"/>
        <v>769.1</v>
      </c>
      <c r="L19" s="405">
        <f t="shared" si="1"/>
        <v>155.9</v>
      </c>
      <c r="M19" s="405">
        <f t="shared" si="1"/>
        <v>0</v>
      </c>
      <c r="N19" s="405">
        <f t="shared" si="1"/>
        <v>7.9</v>
      </c>
      <c r="O19" s="405">
        <f t="shared" si="1"/>
        <v>0</v>
      </c>
      <c r="P19" s="405">
        <f t="shared" si="1"/>
        <v>0</v>
      </c>
      <c r="Q19" s="405">
        <f t="shared" si="1"/>
        <v>0</v>
      </c>
      <c r="R19" s="405">
        <f t="shared" si="1"/>
        <v>0</v>
      </c>
      <c r="S19" s="405">
        <f t="shared" si="1"/>
        <v>37.799999999999997</v>
      </c>
      <c r="T19" s="405">
        <f t="shared" si="1"/>
        <v>170</v>
      </c>
      <c r="U19" s="405">
        <f t="shared" si="1"/>
        <v>0</v>
      </c>
      <c r="V19" s="405">
        <f t="shared" si="1"/>
        <v>0</v>
      </c>
      <c r="W19" s="405">
        <f t="shared" si="1"/>
        <v>0</v>
      </c>
      <c r="X19" s="405">
        <f t="shared" si="1"/>
        <v>0</v>
      </c>
      <c r="Y19" s="405">
        <f t="shared" si="1"/>
        <v>306.3</v>
      </c>
      <c r="Z19" s="406">
        <f t="shared" si="1"/>
        <v>2.2999999999999998</v>
      </c>
      <c r="AA19" s="407">
        <f t="shared" ref="AA19:AA25" si="2">SUM(G19:Z19)</f>
        <v>7137</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794.4</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794.4</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34.200000000000003</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34.200000000000003</v>
      </c>
    </row>
    <row r="27" spans="2:27" ht="24" customHeight="1" x14ac:dyDescent="0.15">
      <c r="B27" s="182"/>
      <c r="C27" s="765"/>
      <c r="D27" s="187" t="s">
        <v>25</v>
      </c>
      <c r="E27" s="761" t="s">
        <v>289</v>
      </c>
      <c r="F27" s="762"/>
      <c r="G27" s="426">
        <f t="shared" ref="G27:Z27" si="5">+G23-G26</f>
        <v>0</v>
      </c>
      <c r="H27" s="426">
        <f t="shared" si="5"/>
        <v>760.19999999999993</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760.19999999999993</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34.200000000000003</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34.200000000000003</v>
      </c>
    </row>
    <row r="32" spans="2:27" ht="24" customHeight="1" x14ac:dyDescent="0.15">
      <c r="B32" s="184">
        <v>5</v>
      </c>
      <c r="C32" s="137"/>
      <c r="D32" s="228"/>
      <c r="E32" s="223" t="s">
        <v>265</v>
      </c>
      <c r="F32" s="469"/>
      <c r="G32" s="432">
        <f t="shared" ref="G32:Z32" si="7">SUM(G33:G35)</f>
        <v>0</v>
      </c>
      <c r="H32" s="432">
        <f t="shared" si="7"/>
        <v>34.200000000000003</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34.200000000000003</v>
      </c>
    </row>
    <row r="33" spans="2:27" ht="24" customHeight="1" x14ac:dyDescent="0.15">
      <c r="B33" s="184" t="s">
        <v>228</v>
      </c>
      <c r="C33" s="137"/>
      <c r="D33" s="226"/>
      <c r="E33" s="221"/>
      <c r="F33" s="219" t="s">
        <v>235</v>
      </c>
      <c r="G33" s="435">
        <f>+ｱ.燃え殻!$AU$16</f>
        <v>0</v>
      </c>
      <c r="H33" s="435">
        <f>+ｲ.汚泥!$AU$16</f>
        <v>34.200000000000003</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34.200000000000003</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3645.3</v>
      </c>
      <c r="I37" s="441">
        <f t="shared" si="8"/>
        <v>1244.3</v>
      </c>
      <c r="J37" s="441">
        <f t="shared" si="8"/>
        <v>3.7</v>
      </c>
      <c r="K37" s="441">
        <f t="shared" si="8"/>
        <v>769.1</v>
      </c>
      <c r="L37" s="441">
        <f t="shared" si="8"/>
        <v>155.9</v>
      </c>
      <c r="M37" s="441">
        <f t="shared" si="8"/>
        <v>0</v>
      </c>
      <c r="N37" s="441">
        <f t="shared" si="8"/>
        <v>7.9</v>
      </c>
      <c r="O37" s="441">
        <f t="shared" si="8"/>
        <v>0</v>
      </c>
      <c r="P37" s="441">
        <f t="shared" si="8"/>
        <v>0</v>
      </c>
      <c r="Q37" s="441">
        <f t="shared" si="8"/>
        <v>0</v>
      </c>
      <c r="R37" s="441">
        <f t="shared" si="8"/>
        <v>0</v>
      </c>
      <c r="S37" s="441">
        <f t="shared" si="8"/>
        <v>37.799999999999997</v>
      </c>
      <c r="T37" s="441">
        <f t="shared" si="8"/>
        <v>170</v>
      </c>
      <c r="U37" s="441">
        <f t="shared" si="8"/>
        <v>0</v>
      </c>
      <c r="V37" s="441">
        <f t="shared" si="8"/>
        <v>0</v>
      </c>
      <c r="W37" s="441">
        <f t="shared" si="8"/>
        <v>0</v>
      </c>
      <c r="X37" s="441">
        <f t="shared" si="8"/>
        <v>0</v>
      </c>
      <c r="Y37" s="441">
        <f t="shared" si="8"/>
        <v>306.3</v>
      </c>
      <c r="Z37" s="442">
        <f t="shared" si="8"/>
        <v>2.2999999999999998</v>
      </c>
      <c r="AA37" s="443">
        <f t="shared" si="4"/>
        <v>6342.6</v>
      </c>
    </row>
    <row r="38" spans="2:27" ht="24" customHeight="1" x14ac:dyDescent="0.15">
      <c r="B38" s="182"/>
      <c r="C38" s="752"/>
      <c r="D38" s="225"/>
      <c r="E38" s="223" t="s">
        <v>262</v>
      </c>
      <c r="F38" s="469"/>
      <c r="G38" s="432">
        <f t="shared" ref="G38:Z38" si="9">SUM(G39:G41)</f>
        <v>0</v>
      </c>
      <c r="H38" s="432">
        <f t="shared" si="9"/>
        <v>3645.3</v>
      </c>
      <c r="I38" s="432">
        <f t="shared" si="9"/>
        <v>1244.3</v>
      </c>
      <c r="J38" s="432">
        <f t="shared" si="9"/>
        <v>3.7</v>
      </c>
      <c r="K38" s="432">
        <f t="shared" si="9"/>
        <v>769.1</v>
      </c>
      <c r="L38" s="432">
        <f t="shared" si="9"/>
        <v>155.9</v>
      </c>
      <c r="M38" s="432">
        <f t="shared" si="9"/>
        <v>0</v>
      </c>
      <c r="N38" s="432">
        <f t="shared" si="9"/>
        <v>7.9</v>
      </c>
      <c r="O38" s="432">
        <f t="shared" si="9"/>
        <v>0</v>
      </c>
      <c r="P38" s="432">
        <f t="shared" si="9"/>
        <v>0</v>
      </c>
      <c r="Q38" s="432">
        <f t="shared" si="9"/>
        <v>0</v>
      </c>
      <c r="R38" s="432">
        <f t="shared" si="9"/>
        <v>0</v>
      </c>
      <c r="S38" s="432">
        <f t="shared" si="9"/>
        <v>37.799999999999997</v>
      </c>
      <c r="T38" s="432">
        <f t="shared" si="9"/>
        <v>170</v>
      </c>
      <c r="U38" s="432">
        <f t="shared" si="9"/>
        <v>0</v>
      </c>
      <c r="V38" s="432">
        <f t="shared" si="9"/>
        <v>0</v>
      </c>
      <c r="W38" s="432">
        <f t="shared" si="9"/>
        <v>0</v>
      </c>
      <c r="X38" s="432">
        <f t="shared" si="9"/>
        <v>0</v>
      </c>
      <c r="Y38" s="432">
        <f t="shared" si="9"/>
        <v>306.3</v>
      </c>
      <c r="Z38" s="433">
        <f t="shared" si="9"/>
        <v>2.2999999999999998</v>
      </c>
      <c r="AA38" s="434">
        <f t="shared" si="4"/>
        <v>6342.6</v>
      </c>
    </row>
    <row r="39" spans="2:27" ht="24" customHeight="1" x14ac:dyDescent="0.15">
      <c r="B39" s="182"/>
      <c r="C39" s="752"/>
      <c r="D39" s="226"/>
      <c r="E39" s="221"/>
      <c r="F39" s="219" t="s">
        <v>235</v>
      </c>
      <c r="G39" s="435">
        <f>+ｱ.燃え殻!$AA$28</f>
        <v>0</v>
      </c>
      <c r="H39" s="435">
        <f>+ｲ.汚泥!$AA$28</f>
        <v>3645.3</v>
      </c>
      <c r="I39" s="435">
        <f>+ｳ.廃油!$AA$28</f>
        <v>1244.3</v>
      </c>
      <c r="J39" s="435">
        <f>+ｴ.廃酸!$AA$28</f>
        <v>3.7</v>
      </c>
      <c r="K39" s="435">
        <f>+ｵ.廃ｱﾙｶﾘ!$AA$28</f>
        <v>769.1</v>
      </c>
      <c r="L39" s="435">
        <f>+ｶ.廃ﾌﾟﾗ類!$AA$28</f>
        <v>155.9</v>
      </c>
      <c r="M39" s="435">
        <f>+ｷ.紙くず!$AA$28</f>
        <v>0</v>
      </c>
      <c r="N39" s="435">
        <f>+ｸ.木くず!$AA$28</f>
        <v>7.9</v>
      </c>
      <c r="O39" s="435">
        <f>+ｹ.繊維くず!$AA$28</f>
        <v>0</v>
      </c>
      <c r="P39" s="435">
        <f>+ｺ.動植物性残さ!$AA$28</f>
        <v>0</v>
      </c>
      <c r="Q39" s="435">
        <f>+ｻ.動物系固形不要物!$AA$28</f>
        <v>0</v>
      </c>
      <c r="R39" s="435">
        <f>+ｼ.ｺﾞﾑくず!$AA$28</f>
        <v>0</v>
      </c>
      <c r="S39" s="435">
        <f>+ｽ.金属くず!$AA$28</f>
        <v>37.799999999999997</v>
      </c>
      <c r="T39" s="435">
        <f>+ｾ.ｶﾞﾗｽ･ｺﾝｸﾘ･陶磁器くず!$AA$28</f>
        <v>170</v>
      </c>
      <c r="U39" s="435">
        <f>+ｿ.鉱さい!$AA$28</f>
        <v>0</v>
      </c>
      <c r="V39" s="435">
        <f>+ﾀ.がれき類!$AA$28</f>
        <v>0</v>
      </c>
      <c r="W39" s="435">
        <f>+ﾁ.動物のふん尿!$AA$28</f>
        <v>0</v>
      </c>
      <c r="X39" s="435">
        <f>+ﾂ.動物の死体!$AA$28</f>
        <v>0</v>
      </c>
      <c r="Y39" s="435">
        <f>+ﾃ.ばいじん!$AA$28</f>
        <v>306.3</v>
      </c>
      <c r="Z39" s="436">
        <f>+ﾄ.混合廃棄物その他!$AA$28</f>
        <v>2.2999999999999998</v>
      </c>
      <c r="AA39" s="437">
        <f t="shared" si="4"/>
        <v>6342.6</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3679.5</v>
      </c>
      <c r="I43" s="444">
        <f>+ｳ.廃油!$AL$27</f>
        <v>1244.3</v>
      </c>
      <c r="J43" s="444">
        <f>+ｴ.廃酸!$AL$27</f>
        <v>3.7</v>
      </c>
      <c r="K43" s="444">
        <f>+ｵ.廃ｱﾙｶﾘ!$AL$27</f>
        <v>769.1</v>
      </c>
      <c r="L43" s="444">
        <f>+ｶ.廃ﾌﾟﾗ類!$AL$27</f>
        <v>155.9</v>
      </c>
      <c r="M43" s="444">
        <f>+ｷ.紙くず!$AL$27</f>
        <v>0</v>
      </c>
      <c r="N43" s="444">
        <f>+ｸ.木くず!$AL$27</f>
        <v>7.9</v>
      </c>
      <c r="O43" s="444">
        <f>+ｹ.繊維くず!$AL$27</f>
        <v>0</v>
      </c>
      <c r="P43" s="444">
        <f>+ｺ.動植物性残さ!$AL$27</f>
        <v>0</v>
      </c>
      <c r="Q43" s="444">
        <f>+ｻ.動物系固形不要物!$AL$27</f>
        <v>0</v>
      </c>
      <c r="R43" s="444">
        <f>+ｼ.ｺﾞﾑくず!$AL$27</f>
        <v>0</v>
      </c>
      <c r="S43" s="444">
        <f>+ｽ.金属くず!$AL$27</f>
        <v>37.799999999999997</v>
      </c>
      <c r="T43" s="444">
        <f>+ｾ.ｶﾞﾗｽ･ｺﾝｸﾘ･陶磁器くず!$AL$27</f>
        <v>170</v>
      </c>
      <c r="U43" s="444">
        <f>+ｿ.鉱さい!$AL$27</f>
        <v>0</v>
      </c>
      <c r="V43" s="444">
        <f>+ﾀ.がれき類!$AL$27</f>
        <v>0</v>
      </c>
      <c r="W43" s="444">
        <f>+ﾁ.動物のふん尿!$AL$27</f>
        <v>0</v>
      </c>
      <c r="X43" s="444">
        <f>+ﾂ.動物の死体!$AL$27</f>
        <v>0</v>
      </c>
      <c r="Y43" s="444">
        <f>+ﾃ.ばいじん!$AL$27</f>
        <v>306.3</v>
      </c>
      <c r="Z43" s="445">
        <f>+ﾄ.混合廃棄物その他!$AL$27</f>
        <v>2.2999999999999998</v>
      </c>
      <c r="AA43" s="446">
        <f t="shared" si="4"/>
        <v>6376.8</v>
      </c>
    </row>
    <row r="44" spans="2:27" ht="24" customHeight="1" x14ac:dyDescent="0.15">
      <c r="B44" s="182"/>
      <c r="C44" s="189"/>
      <c r="D44" s="187" t="s">
        <v>188</v>
      </c>
      <c r="E44" s="761" t="s">
        <v>238</v>
      </c>
      <c r="F44" s="762"/>
      <c r="G44" s="447">
        <f>+ｱ.燃え殻!$AL$30</f>
        <v>0</v>
      </c>
      <c r="H44" s="447">
        <f>+ｲ.汚泥!$AL$30</f>
        <v>3625.6</v>
      </c>
      <c r="I44" s="447">
        <f>+ｳ.廃油!$AL$30</f>
        <v>1244.3</v>
      </c>
      <c r="J44" s="447">
        <f>+ｴ.廃酸!$AL$30</f>
        <v>3.7</v>
      </c>
      <c r="K44" s="447">
        <f>+ｵ.廃ｱﾙｶﾘ!$AL$30</f>
        <v>769.1</v>
      </c>
      <c r="L44" s="447">
        <f>+ｶ.廃ﾌﾟﾗ類!$AL$30</f>
        <v>150.9</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37.799999999999997</v>
      </c>
      <c r="T44" s="447">
        <f>+ｾ.ｶﾞﾗｽ･ｺﾝｸﾘ･陶磁器くず!$AL$30</f>
        <v>87.5</v>
      </c>
      <c r="U44" s="447">
        <f>+ｿ.鉱さい!$AL$30</f>
        <v>0</v>
      </c>
      <c r="V44" s="447">
        <f>+ﾀ.がれき類!$AL$30</f>
        <v>0</v>
      </c>
      <c r="W44" s="447">
        <f>+ﾁ.動物のふん尿!$AL$30</f>
        <v>0</v>
      </c>
      <c r="X44" s="447">
        <f>+ﾂ.動物の死体!$AL$30</f>
        <v>0</v>
      </c>
      <c r="Y44" s="447">
        <f>+ﾃ.ばいじん!$AL$30</f>
        <v>6.1</v>
      </c>
      <c r="Z44" s="448">
        <f>+ﾄ.混合廃棄物その他!$AL$30</f>
        <v>1.6</v>
      </c>
      <c r="AA44" s="449">
        <f t="shared" si="4"/>
        <v>5926.6</v>
      </c>
    </row>
    <row r="45" spans="2:27" ht="24" customHeight="1" x14ac:dyDescent="0.15">
      <c r="B45" s="182"/>
      <c r="C45" s="189"/>
      <c r="D45" s="467" t="s">
        <v>190</v>
      </c>
      <c r="E45" s="763" t="s">
        <v>239</v>
      </c>
      <c r="F45" s="764"/>
      <c r="G45" s="450">
        <f>+ｱ.燃え殻!$AS$24</f>
        <v>0</v>
      </c>
      <c r="H45" s="450">
        <f>+ｲ.汚泥!$AS$24</f>
        <v>3679.5</v>
      </c>
      <c r="I45" s="450">
        <f>+ｳ.廃油!$AS$24</f>
        <v>1244.3</v>
      </c>
      <c r="J45" s="450">
        <f>+ｴ.廃酸!$AS$24</f>
        <v>3.7</v>
      </c>
      <c r="K45" s="450">
        <f>+ｵ.廃ｱﾙｶﾘ!$AS$24</f>
        <v>769.1</v>
      </c>
      <c r="L45" s="450">
        <f>+ｶ.廃ﾌﾟﾗ類!$AS$24</f>
        <v>155.9</v>
      </c>
      <c r="M45" s="450">
        <f>+ｷ.紙くず!$AS$24</f>
        <v>0</v>
      </c>
      <c r="N45" s="450">
        <f>+ｸ.木くず!$AS$24</f>
        <v>7.9</v>
      </c>
      <c r="O45" s="450">
        <f>+ｹ.繊維くず!$AS$24</f>
        <v>0</v>
      </c>
      <c r="P45" s="450">
        <f>+ｺ.動植物性残さ!$AS$24</f>
        <v>0</v>
      </c>
      <c r="Q45" s="450">
        <f>+ｻ.動物系固形不要物!$AS$24</f>
        <v>0</v>
      </c>
      <c r="R45" s="450">
        <f>+ｼ.ｺﾞﾑくず!$AS$24</f>
        <v>0</v>
      </c>
      <c r="S45" s="450">
        <f>+ｽ.金属くず!$AS$24</f>
        <v>37.799999999999997</v>
      </c>
      <c r="T45" s="450">
        <f>+ｾ.ｶﾞﾗｽ･ｺﾝｸﾘ･陶磁器くず!$AS$24</f>
        <v>170</v>
      </c>
      <c r="U45" s="450">
        <f>+ｿ.鉱さい!$AS$24</f>
        <v>0</v>
      </c>
      <c r="V45" s="450">
        <f>+ﾀ.がれき類!$AS$24</f>
        <v>0</v>
      </c>
      <c r="W45" s="450">
        <f>+ﾁ.動物のふん尿!$AS$24</f>
        <v>0</v>
      </c>
      <c r="X45" s="450">
        <f>+ﾂ.動物の死体!$AS$24</f>
        <v>0</v>
      </c>
      <c r="Y45" s="450">
        <f>+ﾃ.ばいじん!$AS$24</f>
        <v>306.3</v>
      </c>
      <c r="Z45" s="451">
        <f>+ﾄ.混合廃棄物その他!$AS$24</f>
        <v>2.2999999999999998</v>
      </c>
      <c r="AA45" s="452">
        <f t="shared" si="4"/>
        <v>6376.8</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9939.7000000000007</v>
      </c>
      <c r="I55" s="506">
        <f t="shared" si="10"/>
        <v>3544.3</v>
      </c>
      <c r="J55" s="506">
        <f t="shared" si="10"/>
        <v>93.7</v>
      </c>
      <c r="K55" s="506">
        <f t="shared" si="10"/>
        <v>2769.1</v>
      </c>
      <c r="L55" s="506">
        <f t="shared" si="10"/>
        <v>295.89999999999998</v>
      </c>
      <c r="M55" s="506">
        <f t="shared" si="10"/>
        <v>0</v>
      </c>
      <c r="N55" s="506">
        <f t="shared" si="10"/>
        <v>32.9</v>
      </c>
      <c r="O55" s="506">
        <f t="shared" si="10"/>
        <v>0</v>
      </c>
      <c r="P55" s="506">
        <f t="shared" si="10"/>
        <v>0</v>
      </c>
      <c r="Q55" s="506">
        <f t="shared" si="10"/>
        <v>0</v>
      </c>
      <c r="R55" s="506">
        <f t="shared" si="10"/>
        <v>0</v>
      </c>
      <c r="S55" s="506">
        <f t="shared" si="10"/>
        <v>37.799999999999997</v>
      </c>
      <c r="T55" s="506">
        <f t="shared" si="10"/>
        <v>280</v>
      </c>
      <c r="U55" s="506">
        <f t="shared" si="10"/>
        <v>0</v>
      </c>
      <c r="V55" s="506">
        <f t="shared" si="10"/>
        <v>0</v>
      </c>
      <c r="W55" s="506">
        <f t="shared" si="10"/>
        <v>0</v>
      </c>
      <c r="X55" s="506">
        <f t="shared" si="10"/>
        <v>0</v>
      </c>
      <c r="Y55" s="506">
        <f t="shared" si="10"/>
        <v>1106.3</v>
      </c>
      <c r="Z55" s="506">
        <f t="shared" si="10"/>
        <v>16.3</v>
      </c>
      <c r="AA55" s="507">
        <f>+AA9+AA19+AA20</f>
        <v>18116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2024年　6月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東京都千代田区大手町一丁目１番２号</v>
      </c>
      <c r="K16" s="806"/>
      <c r="L16" s="807"/>
      <c r="M16" s="807"/>
      <c r="N16" s="807"/>
      <c r="O16" s="808"/>
    </row>
    <row r="17" spans="1:48" ht="26.25" customHeight="1" x14ac:dyDescent="0.15">
      <c r="C17" s="249"/>
      <c r="D17" s="250"/>
      <c r="E17" s="250"/>
      <c r="F17" s="250"/>
      <c r="G17" s="250"/>
      <c r="H17" s="254" t="s">
        <v>7</v>
      </c>
      <c r="I17" s="254"/>
      <c r="J17" s="806" t="str">
        <f>+表紙!J40</f>
        <v>ＥＮＥＯＳ株式会社　
代表取締役社長　　山口　敦治</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03（6275）5000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ＥＮＥＯＳ株式会社 　根岸製油所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2054</v>
      </c>
      <c r="N25" s="859"/>
      <c r="O25" s="860"/>
    </row>
    <row r="26" spans="1:48" ht="18" customHeight="1" x14ac:dyDescent="0.15">
      <c r="C26" s="839" t="s">
        <v>11</v>
      </c>
      <c r="D26" s="840"/>
      <c r="E26" s="841"/>
      <c r="F26" s="833" t="str">
        <f>+表紙!F49</f>
        <v>横浜市磯子区鳳町1番1号</v>
      </c>
      <c r="G26" s="834"/>
      <c r="H26" s="834"/>
      <c r="I26" s="834"/>
      <c r="J26" s="834"/>
      <c r="K26" s="834"/>
      <c r="L26" s="139" t="s">
        <v>172</v>
      </c>
      <c r="M26" s="259"/>
      <c r="N26" s="837" t="str">
        <f>IF(+表紙!N49="","",+表紙!N49)</f>
        <v>045-414-4131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Ｅ17－石油製品・石炭製品製造業</v>
      </c>
      <c r="G29" s="862"/>
      <c r="H29" s="862"/>
      <c r="I29" s="862"/>
      <c r="J29" s="370" t="s">
        <v>47</v>
      </c>
      <c r="K29" s="370"/>
      <c r="L29" s="863" t="str">
        <f>+表紙!L52</f>
        <v>石油精製・石油製品製造業、
売電業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682290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610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10979</v>
      </c>
      <c r="I40" s="293" t="s">
        <v>4</v>
      </c>
      <c r="J40" s="542" t="s">
        <v>324</v>
      </c>
      <c r="K40" s="543"/>
      <c r="L40" s="544"/>
      <c r="M40" s="865">
        <f>+表紙!M63</f>
        <v>10129</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8183</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10099</v>
      </c>
      <c r="N42" s="866">
        <f>+表紙!N65</f>
        <v>0</v>
      </c>
      <c r="O42" s="197" t="s">
        <v>4</v>
      </c>
    </row>
    <row r="43" spans="1:48" ht="24.75" customHeight="1" x14ac:dyDescent="0.15">
      <c r="C43" s="191"/>
      <c r="D43" s="539" t="s">
        <v>303</v>
      </c>
      <c r="E43" s="540"/>
      <c r="F43" s="540"/>
      <c r="G43" s="541"/>
      <c r="H43" s="298">
        <f>+表紙!H66</f>
        <v>850</v>
      </c>
      <c r="I43" s="293" t="s">
        <v>4</v>
      </c>
      <c r="J43" s="867" t="s">
        <v>387</v>
      </c>
      <c r="K43" s="868"/>
      <c r="L43" s="869"/>
      <c r="M43" s="865">
        <f>+表紙!M66</f>
        <v>823</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f>+表紙!M67</f>
        <v>3305</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2024-09-09T09:43:44Z</dcterms:modified>
</cp:coreProperties>
</file>