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808" firstSheet="6" activeTab="19"/>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P26" i="94" l="1"/>
  <c r="P27" i="94" s="1"/>
  <c r="L38" i="94"/>
  <c r="L37" i="94" s="1"/>
  <c r="X30" i="94"/>
  <c r="L32" i="94"/>
  <c r="L31" i="94" s="1"/>
  <c r="L26" i="94" s="1"/>
  <c r="L27"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<sst xmlns="http://schemas.openxmlformats.org/spreadsheetml/2006/main" count="2776" uniqueCount="442">
  <si>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</si>
  <si>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</si>
  <si>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</si>
  <si>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</si>
  <si>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</si>
  <si>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</si>
  <si>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</si>
  <si>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</si>
  <si>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</si>
  <si>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</si>
  <si>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</si>
  <si>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</si>
  <si>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</si>
  <si>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</si>
  <si>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</si>
  <si>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</si>
  <si>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</si>
  <si>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</si>
  <si>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</si>
  <si>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</si>
  <si>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</si>
  <si>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</si>
  <si>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</si>
  <si>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</si>
  <si>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</si>
  <si>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</si>
  <si>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</si>
  <si>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</si>
  <si>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</si>
  <si>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</si>
  <si>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</si>
  <si>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</si>
  <si>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</si>
  <si>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</si>
  <si>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</si>
  <si>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</si>
  <si>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</si>
  <si>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</si>
  <si>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</si>
  <si>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</si>
  <si>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</si>
  <si>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</si>
  <si>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</si>
  <si>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</si>
  <si>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</si>
  <si>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</si>
  <si>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</si>
  <si>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</si>
  <si>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</si>
  <si>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</si>
  <si>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</si>
  <si>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</si>
  <si>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</si>
  <si>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</si>
  <si>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</si>
  <si>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</si>
  <si>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</si>
  <si>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</si>
  <si>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</si>
  <si>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</si>
  <si>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</si>
  <si>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</si>
  <si>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</si>
  <si>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</si>
  <si>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</si>
  <si>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</si>
  <si>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</si>
  <si>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</si>
  <si>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</si>
  <si>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</si>
  <si>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</si>
  <si>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</si>
  <si>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</si>
  <si>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</si>
  <si>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</si>
  <si>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</si>
  <si>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</si>
  <si>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</si>
  <si>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</si>
  <si>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</si>
  <si>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</si>
  <si>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</si>
  <si>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</si>
  <si>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</si>
  <si>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</si>
  <si>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</si>
  <si>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</si>
  <si>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</si>
  <si>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</si>
  <si>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</si>
  <si>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</si>
  <si>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</si>
  <si>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</si>
  <si>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</si>
  <si>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</si>
  <si>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</si>
  <si>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</si>
  <si>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</si>
  <si>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</si>
  <si>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</si>
  <si>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</si>
  <si>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</si>
  <si>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</si>
  <si>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</si>
  <si>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</si>
  <si>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</si>
  <si>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</si>
  <si>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</si>
  <si>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</si>
  <si>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</si>
  <si>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</si>
  <si>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</si>
  <si>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</si>
  <si>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</si>
  <si>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</si>
  <si>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</si>
  <si>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</si>
  <si>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</si>
  <si>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</si>
  <si>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</si>
  <si>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</si>
  <si>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</si>
  <si>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</si>
  <si>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</si>
  <si>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</si>
  <si>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</si>
  <si>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</si>
  <si>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</si>
  <si>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</si>
  <si>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</si>
  <si>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</si>
  <si>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</si>
  <si>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</si>
  <si>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</si>
  <si>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</si>
  <si>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</si>
  <si>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</si>
  <si>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</si>
  <si>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</si>
  <si>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</si>
  <si>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</si>
  <si>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</si>
  <si>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</si>
  <si>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</si>
  <si>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</si>
  <si>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</si>
  <si>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</si>
  <si>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</si>
  <si>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</si>
  <si>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</si>
  <si>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</si>
  <si>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</si>
  <si>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</si>
  <si>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</si>
  <si>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</si>
  <si>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</si>
  <si>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</si>
  <si>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</si>
  <si>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</si>
  <si>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</si>
  <si>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</si>
  <si>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</si>
  <si>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</si>
  <si>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</si>
  <si>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</si>
  <si>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</si>
  <si>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</si>
  <si>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</si>
  <si>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</si>
  <si>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</si>
  <si>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</si>
  <si>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</si>
  <si>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</si>
  <si>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</si>
  <si>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</si>
  <si>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</si>
  <si>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</si>
  <si>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</si>
  <si>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</si>
  <si>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</si>
  <si>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</si>
  <si>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</si>
  <si>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</si>
  <si>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</si>
  <si>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</si>
  <si>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</si>
  <si>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</si>
  <si>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</si>
  <si>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</si>
  <si>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</si>
  <si>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</si>
  <si>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</si>
  <si>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</si>
  <si>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</si>
  <si>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</si>
  <si>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</si>
  <si>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</si>
  <si>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</si>
  <si>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</si>
  <si>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</si>
  <si>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</si>
  <si>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</si>
  <si>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</si>
  <si>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</si>
  <si>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</si>
  <si>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</si>
  <si>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</si>
  <si>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</si>
  <si>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</si>
  <si>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</si>
  <si>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</si>
  <si>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</si>
  <si>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</si>
  <si>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</si>
  <si>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</si>
  <si>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</si>
  <si>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</si>
  <si>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</si>
  <si>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</si>
  <si>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</si>
  <si>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</si>
  <si>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</si>
  <si>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</si>
  <si>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</si>
  <si>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</si>
  <si>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</si>
  <si>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</si>
  <si>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</si>
  <si>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</si>
  <si>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</si>
  <si>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</si>
  <si>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</si>
  <si>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</si>
  <si>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</si>
  <si>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</si>
  <si>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</si>
  <si>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</si>
  <si>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</si>
  <si>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</si>
  <si>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</si>
  <si>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</si>
  <si>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</si>
  <si>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</si>
  <si>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</si>
  <si>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</si>
  <si>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</si>
  <si>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</si>
  <si>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</si>
  <si>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</si>
  <si>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</si>
  <si>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</si>
  <si>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</si>
  <si>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</si>
  <si>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</si>
  <si>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</si>
  <si>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</si>
  <si>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</si>
  <si>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</si>
  <si>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</si>
  <si>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</si>
  <si>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</si>
  <si>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</si>
  <si>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</si>
  <si>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</si>
  <si>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</si>
  <si>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</si>
  <si>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</si>
  <si>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</si>
  <si>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</si>
  <si>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</si>
  <si>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</si>
  <si>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</si>
  <si>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</si>
  <si>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</si>
  <si>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</si>
  <si>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</si>
  <si>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</si>
  <si>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</si>
  <si>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</si>
  <si>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</si>
  <si>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</si>
  <si>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</si>
  <si>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</si>
  <si>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</si>
  <si>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</si>
  <si>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</si>
  <si>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</si>
  <si>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</si>
  <si>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</si>
  <si>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</si>
  <si>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</si>
  <si>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</si>
  <si>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</si>
  <si>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</si>
  <si>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</si>
  <si>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</si>
  <si>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</si>
  <si>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</si>
  <si>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</si>
  <si>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</si>
  <si>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</si>
  <si>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</si>
  <si>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</si>
  <si>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</si>
  <si>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</si>
  <si>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</si>
  <si>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</si>
  <si>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</si>
  <si>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</si>
  <si>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</si>
  <si>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</si>
  <si>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</si>
  <si>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</si>
  <si>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</si>
  <si>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</si>
  <si>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</si>
  <si>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</si>
  <si>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</si>
  <si>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</si>
  <si>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</si>
  <si>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</si>
  <si>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</si>
  <si>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</si>
  <si>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</si>
  <si>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</si>
  <si>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</si>
  <si>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</si>
  <si>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</si>
  <si>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</si>
  <si>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</si>
  <si>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</si>
  <si>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</si>
  <si>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</si>
  <si>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</si>
  <si>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</si>
  <si>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</si>
  <si>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</si>
  <si>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</si>
  <si>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</si>
  <si>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</si>
  <si>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</si>
  <si>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</si>
  <si>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</si>
  <si>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</si>
  <si>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</si>
  <si>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</si>
  <si>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</si>
  <si>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</si>
  <si>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</si>
  <si>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</si>
  <si>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</si>
  <si>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</si>
  <si>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</si>
  <si>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</si>
  <si>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</si>
  <si>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</si>
  <si>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</si>
  <si>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</si>
  <si>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</si>
  <si>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</si>
  <si>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</si>
  <si>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</si>
  <si>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</si>
  <si>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</si>
  <si>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</si>
  <si>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</si>
  <si>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</si>
  <si>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</si>
  <si>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</si>
  <si>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</si>
  <si>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</si>
  <si>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</si>
  <si>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</si>
  <si>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</si>
  <si>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</si>
  <si>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</si>
  <si>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</si>
  <si>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</si>
  <si>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</si>
  <si>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</si>
  <si>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</si>
  <si>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</si>
  <si>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</si>
  <si>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</si>
  <si>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</si>
  <si>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</si>
  <si>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</si>
  <si>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</si>
  <si>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</si>
  <si>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</si>
  <si>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</si>
  <si>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</si>
  <si>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</si>
  <si>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</si>
  <si>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</si>
  <si>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</si>
  <si>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</si>
  <si>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</si>
  <si>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</si>
  <si>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</si>
  <si>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</si>
  <si>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</si>
  <si>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</si>
  <si>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</si>
  <si>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</si>
  <si>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</si>
  <si>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</si>
  <si>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</si>
  <si>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</si>
  <si>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</si>
  <si>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</si>
  <si>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</si>
  <si>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</si>
  <si>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</si>
  <si>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</si>
  <si>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</si>
  <si>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</si>
  <si>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</si>
  <si>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</si>
  <si>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2024年　6月　  日</t>
    <phoneticPr fontId="3"/>
  </si>
  <si>
    <t>東京都千代田区大手町一丁目１番２号</t>
    <phoneticPr fontId="3"/>
  </si>
  <si>
    <t>ＥＮＥＯＳ株式会社　
代表取締役社長　　山口　敦治</t>
    <phoneticPr fontId="3"/>
  </si>
  <si>
    <t>ＥＮＥＯＳ株式会社 　根岸製油所</t>
    <phoneticPr fontId="3"/>
  </si>
  <si>
    <t>横浜市磯子区鳳町1番1号</t>
    <phoneticPr fontId="3"/>
  </si>
  <si>
    <t>横浜市長</t>
    <phoneticPr fontId="3"/>
  </si>
  <si>
    <t>Ｅ17－石油製品・石炭製品製造業</t>
    <phoneticPr fontId="3"/>
  </si>
  <si>
    <t>石油精製・石油製品製造業、
売電業</t>
    <phoneticPr fontId="3"/>
  </si>
  <si>
    <t>045-414-4131</t>
    <phoneticPr fontId="3"/>
  </si>
  <si>
    <t>別紙-処理工程　ご参照</t>
    <phoneticPr fontId="3"/>
  </si>
  <si>
    <t>（部署）　　　　　　　　　　（業務）
◎所内各ｸﾞﾙｰﾌﾟ　　　　　・特別管理産業廃棄物の発生量、性状の把握および環境安全ｸﾞﾙｰﾌﾟへの処理委託　　　　　　　
　　　　　　　　　　　　　　　・特別管理産業廃棄物の減量化等の検討
◎環境安全ｸﾞﾙｰﾌﾟ　　　 ・処理委託先の健全性の確認、処理委託先との契約締結
　　　　　　　　　　　　　　　・構外搬出するまでの廃棄物の保管・管理
  　　　　　　　　　　　　　　・特別管理産業廃棄物の種類、性状等を勘案しての処理委託先の選定
　　　　　　　　　　　　　　　・特別管理産業廃棄物の減量化、資源化等の調査及び検討
　　　　　　　　　　　　　　　・マニフェストの発行、管理、保管及び特別管理産業廃棄物の記録の管理　　　　　　　　　　　　　　　 
◎特別管理産業廃棄物管理責任者(感染性廃棄物以外)　・特別管理産業廃棄物(医療系廃棄物以外)の総括管理　　　　　　　　　　　　　　　　　　　　　　　　　　　　　　　　　　　　　　　　　　
◎特別管理産業廃棄物管理責任者(感染性廃棄物)　　　　・医療系特別管理産業廃棄物の総括管理　</t>
    <phoneticPr fontId="3"/>
  </si>
  <si>
    <t>・硫黄化合物除去に使用した水酸化ナトリウム溶液を、水硫化ナトリウムとして商品化している。　　　　　　　　　　　　　　　
・水硫化ナトリウムの製造（産廃の発生抑制）は業務として標準化されている。　　　　　　　　　　　　　　　　　　　　　　　　　　　　　　　　・硫化物吸収溶液（ADIP、水酸化ナトリウム溶液等）は再生使用を行っている。　　　　　　　　　　　　　　　　　　　　　　　　　　　　　　　　　　　　　　　　　　　　　　　　　　　　　　　　　　　　　　　　　　　　・触媒（硫酸）は濃度を監視し、適正添加に努めている。
・水酸化ナトリウム溶液、硫酸等は専用ローリー又は船舶で運搬しており、運搬に係る廃棄物は発生しない。
・規格はずれの揮発油、灯軽油等は、再精製等の処置を経て、製品として回収している。</t>
    <phoneticPr fontId="3"/>
  </si>
  <si>
    <t>・試験分析廃液（ｐＨ2以下の廃酸）は銀を含むので、有価物として売却を図る。
・その他、現状取り組んでいる排出の抑制に関する事項を引き続き実施するとともに、更なる廃棄物排出抑制の検討を行う。　　　　　　
・上部団体（石油連盟）からの情報収集の他、当社各製油所間で、産廃抑制に関する情報交換を行い、更なる特別管理産業廃棄物排出抑制の検討を行う。</t>
    <phoneticPr fontId="3"/>
  </si>
  <si>
    <t>・廃棄物種類ごとに分別回収を行い、極力、廃棄物を有効利用でき得る処理先に委託している。  　　　　　　　　　　　　　　　 　　　　　　　　　　　　　　　　　　　　　　　　　　　　　　　　　　　　　　　　　　　　　　　　　　　
・廃硫酸は、処理委託先で硫酸に再生され、その再生された硫酸の大部分は当所に還流されて、再利用されている。</t>
    <phoneticPr fontId="3"/>
  </si>
  <si>
    <t>・前年度取り組みの継続。</t>
    <phoneticPr fontId="3"/>
  </si>
  <si>
    <t>・特になし</t>
    <phoneticPr fontId="3"/>
  </si>
  <si>
    <t>・特になし（特別管理産業廃棄物の再生等の処理は、専門業者に委託した方が効率的で安全）</t>
    <phoneticPr fontId="3"/>
  </si>
  <si>
    <t>・廃棄実績が無いため、特になし。</t>
    <phoneticPr fontId="3"/>
  </si>
  <si>
    <t>・なし</t>
    <phoneticPr fontId="3"/>
  </si>
  <si>
    <t>・委託業者の選定に当たっては、再生が可能な業者を最優先とし、再生が不能な廃棄物については、リサイクル可能な業者を選定している。　　　　　　　　　　　　　　　　　　　　　　　　　　　　　　　　　　　　　　　　　　　　　　　　　　　　　　　　　　　　　　　　　　　　　　　　　　　　　　　　　　　　　　　・廃酸、廃アルカリ等の取扱い時は、防災面・保護環境、ヘルメット、保護手袋等の保護具着用を義務付けている。また、処理対象物の性状、危険性、応急処置をＷＤＳ等で関係者に周知している。</t>
    <phoneticPr fontId="3"/>
  </si>
  <si>
    <t>前年同様の取り組みを継続する。</t>
    <phoneticPr fontId="3"/>
  </si>
  <si>
    <t>・ＪＷＮＥＴ（電子マニフェストシステム）を利用しており、今後も継続して電子マニフェストシステムを利用する。</t>
    <phoneticPr fontId="3"/>
  </si>
  <si>
    <t>03（6275）5000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</si>
</sst>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2105" y="2219325"/>
          <a:ext cx="388620" cy="64008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08909" y="2033451"/>
          <a:ext cx="396784" cy="587557"/>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7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7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view="pageBreakPreview" topLeftCell="A38" zoomScaleNormal="100" zoomScaleSheetLayoutView="100" workbookViewId="0">
      <selection activeCell="O44" sqref="O44"/>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419</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424</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420</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421</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441</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422</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2054</v>
      </c>
      <c r="Q49" s="739"/>
      <c r="R49" s="739"/>
      <c r="S49" s="739"/>
      <c r="T49" s="739"/>
      <c r="U49" s="740"/>
    </row>
    <row r="50" spans="3:23" ht="26.25" customHeight="1">
      <c r="C50" s="750" t="s">
        <v>11</v>
      </c>
      <c r="D50" s="751"/>
      <c r="E50" s="752"/>
      <c r="F50" s="761" t="s">
        <v>423</v>
      </c>
      <c r="G50" s="762"/>
      <c r="H50" s="762"/>
      <c r="I50" s="762"/>
      <c r="J50" s="762"/>
      <c r="K50" s="762"/>
      <c r="L50" s="762"/>
      <c r="M50" s="762"/>
      <c r="N50" s="568" t="s">
        <v>131</v>
      </c>
      <c r="O50" s="572"/>
      <c r="P50" s="572"/>
      <c r="Q50" s="741" t="s">
        <v>427</v>
      </c>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425</v>
      </c>
      <c r="G54" s="732"/>
      <c r="H54" s="732"/>
      <c r="I54" s="732"/>
      <c r="J54" s="732"/>
      <c r="K54" s="732"/>
      <c r="L54" s="33" t="s">
        <v>48</v>
      </c>
      <c r="M54" s="33"/>
      <c r="N54" s="733" t="s">
        <v>426</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v>682290</v>
      </c>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610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428</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429</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5</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12474.609999999999</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t="s">
        <v>430</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5</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14054</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431</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432</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433</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433</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433</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434</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435</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436</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437</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12474.609999999999</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3729.02</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12474.609999999999</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438</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14054</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4034</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14054</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439</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12469.569999999998</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440</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ＥＮＥＯＳ株式会社 　根岸製油所</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Normal="100" workbookViewId="0">
      <selection activeCell="AI27" sqref="AI27"/>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v>0</v>
      </c>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10000</v>
      </c>
      <c r="G12" s="867"/>
      <c r="H12" s="62" t="s">
        <v>13</v>
      </c>
      <c r="I12" s="63"/>
      <c r="J12" s="64"/>
      <c r="K12" s="63"/>
      <c r="L12" s="903"/>
      <c r="M12" s="65"/>
      <c r="O12" s="845">
        <v>0</v>
      </c>
      <c r="P12" s="854"/>
      <c r="Q12" s="854"/>
      <c r="R12" s="854"/>
      <c r="S12" s="62" t="s">
        <v>13</v>
      </c>
      <c r="T12" s="63"/>
      <c r="U12" s="63"/>
      <c r="V12" s="63"/>
      <c r="W12" s="63"/>
      <c r="X12"/>
      <c r="Y12"/>
      <c r="Z12"/>
      <c r="AA12"/>
      <c r="AB12" s="66"/>
      <c r="AD12" s="852"/>
      <c r="AF12" s="142"/>
      <c r="AG12" s="845">
        <v>0</v>
      </c>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v>0</v>
      </c>
      <c r="G15" s="873"/>
      <c r="H15" s="54" t="s">
        <v>13</v>
      </c>
      <c r="I15" s="63"/>
      <c r="J15" s="66"/>
      <c r="K15" s="63"/>
      <c r="L15" s="903"/>
      <c r="M15" s="66"/>
      <c r="O15" s="845">
        <v>0</v>
      </c>
      <c r="P15" s="856"/>
      <c r="Q15" s="856"/>
      <c r="R15" s="856"/>
      <c r="S15" s="62" t="s">
        <v>13</v>
      </c>
      <c r="T15" s="63"/>
      <c r="U15" s="63"/>
      <c r="V15" s="63"/>
      <c r="W15" s="63"/>
      <c r="X15"/>
      <c r="Y15"/>
      <c r="Z15"/>
      <c r="AA15"/>
      <c r="AB15" s="66"/>
      <c r="AG15" s="808">
        <v>0</v>
      </c>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v>0</v>
      </c>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v>0</v>
      </c>
      <c r="AU17" s="54" t="s">
        <v>34</v>
      </c>
      <c r="AV17" s="63"/>
    </row>
    <row r="18" spans="2:48" ht="24.75" customHeight="1" thickBot="1">
      <c r="J18" s="66"/>
      <c r="K18" s="63"/>
      <c r="L18" s="903"/>
      <c r="M18" s="66"/>
      <c r="O18" s="845">
        <v>0</v>
      </c>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v>0</v>
      </c>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v>0</v>
      </c>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v>0</v>
      </c>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8740.5499999999993</v>
      </c>
      <c r="G24" s="869"/>
      <c r="H24" s="221" t="s">
        <v>155</v>
      </c>
      <c r="J24" s="66"/>
      <c r="K24" s="63"/>
      <c r="L24" s="904"/>
      <c r="O24" s="808">
        <v>0</v>
      </c>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10000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10000</v>
      </c>
      <c r="P27" s="888"/>
      <c r="Q27" s="888"/>
      <c r="R27" s="888"/>
      <c r="S27" s="54" t="s">
        <v>38</v>
      </c>
      <c r="T27" s="75"/>
      <c r="U27" s="75"/>
      <c r="X27" s="73" t="s">
        <v>39</v>
      </c>
      <c r="Y27" s="76"/>
      <c r="AG27" s="63"/>
      <c r="AH27" s="63"/>
      <c r="AI27" s="63"/>
      <c r="AJ27" s="63"/>
      <c r="AK27" s="866">
        <f>+AG18+O27</f>
        <v>10000</v>
      </c>
      <c r="AL27" s="867"/>
      <c r="AM27" s="867"/>
      <c r="AN27" s="867"/>
      <c r="AO27" s="62" t="s">
        <v>13</v>
      </c>
      <c r="AP27" s="375"/>
      <c r="AQ27" s="132"/>
      <c r="AR27" s="845">
        <v>0</v>
      </c>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10000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8740.5499999999993</v>
      </c>
      <c r="G29" s="869"/>
      <c r="H29" s="221" t="s">
        <v>155</v>
      </c>
      <c r="L29" s="890"/>
      <c r="O29" s="66"/>
      <c r="P29" s="149"/>
      <c r="Q29" s="61" t="s">
        <v>142</v>
      </c>
      <c r="R29" s="802" t="s">
        <v>33</v>
      </c>
      <c r="S29" s="803"/>
      <c r="T29" s="803"/>
      <c r="U29" s="804"/>
      <c r="V29" s="58"/>
      <c r="W29" s="77"/>
      <c r="X29" s="805" t="s">
        <v>227</v>
      </c>
      <c r="Y29" s="806"/>
      <c r="Z29" s="808">
        <v>0</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10000</v>
      </c>
      <c r="R30" s="888"/>
      <c r="S30" s="888"/>
      <c r="T30" s="888"/>
      <c r="U30" s="54" t="s">
        <v>16</v>
      </c>
      <c r="X30" s="805" t="s">
        <v>145</v>
      </c>
      <c r="Y30" s="806"/>
      <c r="Z30" s="808">
        <v>0</v>
      </c>
      <c r="AA30" s="809"/>
      <c r="AB30" s="809"/>
      <c r="AC30" s="809"/>
      <c r="AD30" s="809"/>
      <c r="AE30" s="54" t="s">
        <v>13</v>
      </c>
      <c r="AK30" s="845">
        <v>0</v>
      </c>
      <c r="AL30" s="855"/>
      <c r="AM30" s="855"/>
      <c r="AN30" s="855"/>
      <c r="AO30" s="62" t="s">
        <v>13</v>
      </c>
      <c r="AR30" s="833"/>
      <c r="AS30" s="830"/>
      <c r="AT30" s="830"/>
      <c r="AU30" s="831"/>
    </row>
    <row r="31" spans="2:48" ht="27" customHeight="1" thickTop="1" thickBot="1">
      <c r="B31" s="861" t="s">
        <v>165</v>
      </c>
      <c r="C31" s="802"/>
      <c r="D31" s="802"/>
      <c r="E31" s="844"/>
      <c r="F31" s="868">
        <v>8740.5499999999993</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v>0</v>
      </c>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0" zoomScaleNormal="100" workbookViewId="0">
      <selection activeCell="AG22" sqref="AG2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v>0</v>
      </c>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4000</v>
      </c>
      <c r="G12" s="867"/>
      <c r="H12" s="62" t="s">
        <v>13</v>
      </c>
      <c r="I12" s="63"/>
      <c r="J12" s="64"/>
      <c r="K12" s="63"/>
      <c r="L12" s="903"/>
      <c r="M12" s="65"/>
      <c r="O12" s="845">
        <v>0</v>
      </c>
      <c r="P12" s="854"/>
      <c r="Q12" s="854"/>
      <c r="R12" s="854"/>
      <c r="S12" s="62" t="s">
        <v>13</v>
      </c>
      <c r="T12" s="63"/>
      <c r="U12" s="63"/>
      <c r="V12" s="63"/>
      <c r="W12" s="63"/>
      <c r="X12"/>
      <c r="Y12"/>
      <c r="Z12"/>
      <c r="AA12"/>
      <c r="AB12" s="66"/>
      <c r="AD12" s="852"/>
      <c r="AF12" s="142"/>
      <c r="AG12" s="845">
        <v>0</v>
      </c>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v>0</v>
      </c>
      <c r="G15" s="873"/>
      <c r="H15" s="54" t="s">
        <v>13</v>
      </c>
      <c r="I15" s="63"/>
      <c r="J15" s="66"/>
      <c r="K15" s="63"/>
      <c r="L15" s="903"/>
      <c r="M15" s="66"/>
      <c r="O15" s="845">
        <v>0</v>
      </c>
      <c r="P15" s="856"/>
      <c r="Q15" s="856"/>
      <c r="R15" s="856"/>
      <c r="S15" s="62" t="s">
        <v>13</v>
      </c>
      <c r="T15" s="63"/>
      <c r="U15" s="63"/>
      <c r="V15" s="63"/>
      <c r="W15" s="63"/>
      <c r="X15"/>
      <c r="Y15"/>
      <c r="Z15"/>
      <c r="AA15"/>
      <c r="AB15" s="66"/>
      <c r="AG15" s="808">
        <v>0</v>
      </c>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v>0</v>
      </c>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v>0</v>
      </c>
      <c r="AU17" s="54" t="s">
        <v>34</v>
      </c>
      <c r="AV17" s="63"/>
    </row>
    <row r="18" spans="2:48" ht="24.75" customHeight="1" thickBot="1">
      <c r="J18" s="66"/>
      <c r="K18" s="63"/>
      <c r="L18" s="903"/>
      <c r="M18" s="66"/>
      <c r="O18" s="845">
        <v>0</v>
      </c>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v>0</v>
      </c>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v>0</v>
      </c>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v>0</v>
      </c>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3705.3</v>
      </c>
      <c r="G24" s="869"/>
      <c r="H24" s="221" t="s">
        <v>155</v>
      </c>
      <c r="J24" s="66"/>
      <c r="K24" s="63"/>
      <c r="L24" s="904"/>
      <c r="O24" s="808">
        <v>0</v>
      </c>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4000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4000</v>
      </c>
      <c r="P27" s="888"/>
      <c r="Q27" s="888"/>
      <c r="R27" s="888"/>
      <c r="S27" s="54" t="s">
        <v>38</v>
      </c>
      <c r="T27" s="75"/>
      <c r="U27" s="75"/>
      <c r="X27" s="73" t="s">
        <v>39</v>
      </c>
      <c r="Y27" s="76"/>
      <c r="AG27" s="63"/>
      <c r="AH27" s="63"/>
      <c r="AI27" s="63"/>
      <c r="AJ27" s="63"/>
      <c r="AK27" s="866">
        <f>+AG18+O27</f>
        <v>4000</v>
      </c>
      <c r="AL27" s="867"/>
      <c r="AM27" s="867"/>
      <c r="AN27" s="867"/>
      <c r="AO27" s="62" t="s">
        <v>13</v>
      </c>
      <c r="AP27" s="375"/>
      <c r="AQ27" s="132"/>
      <c r="AR27" s="845">
        <v>0</v>
      </c>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4000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3705.3</v>
      </c>
      <c r="G29" s="869"/>
      <c r="H29" s="221" t="s">
        <v>155</v>
      </c>
      <c r="L29" s="890"/>
      <c r="O29" s="66"/>
      <c r="P29" s="149"/>
      <c r="Q29" s="61" t="s">
        <v>142</v>
      </c>
      <c r="R29" s="802" t="s">
        <v>33</v>
      </c>
      <c r="S29" s="803"/>
      <c r="T29" s="803"/>
      <c r="U29" s="804"/>
      <c r="V29" s="58"/>
      <c r="W29" s="77"/>
      <c r="X29" s="805" t="s">
        <v>227</v>
      </c>
      <c r="Y29" s="806"/>
      <c r="Z29" s="808">
        <v>0</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3705.3</v>
      </c>
      <c r="G30" s="869"/>
      <c r="H30" s="221" t="s">
        <v>155</v>
      </c>
      <c r="L30" s="890"/>
      <c r="O30" s="66"/>
      <c r="Q30" s="887">
        <f>+ROUND(Z28,2)+ROUND(Z29,2)+ROUND(Z30,2)</f>
        <v>4000</v>
      </c>
      <c r="R30" s="888"/>
      <c r="S30" s="888"/>
      <c r="T30" s="888"/>
      <c r="U30" s="54" t="s">
        <v>16</v>
      </c>
      <c r="X30" s="805" t="s">
        <v>145</v>
      </c>
      <c r="Y30" s="806"/>
      <c r="Z30" s="808">
        <v>0</v>
      </c>
      <c r="AA30" s="809"/>
      <c r="AB30" s="809"/>
      <c r="AC30" s="809"/>
      <c r="AD30" s="809"/>
      <c r="AE30" s="54" t="s">
        <v>13</v>
      </c>
      <c r="AK30" s="845">
        <v>4000</v>
      </c>
      <c r="AL30" s="855"/>
      <c r="AM30" s="855"/>
      <c r="AN30" s="855"/>
      <c r="AO30" s="62" t="s">
        <v>13</v>
      </c>
      <c r="AR30" s="833"/>
      <c r="AS30" s="830"/>
      <c r="AT30" s="830"/>
      <c r="AU30" s="831"/>
    </row>
    <row r="31" spans="2:48" ht="27" customHeight="1" thickTop="1" thickBot="1">
      <c r="B31" s="861" t="s">
        <v>165</v>
      </c>
      <c r="C31" s="802"/>
      <c r="D31" s="802"/>
      <c r="E31" s="844"/>
      <c r="F31" s="868">
        <v>3705.3</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v>0</v>
      </c>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5"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7"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zoomScaleNormal="100" workbookViewId="0">
      <selection activeCell="AC25" sqref="AC2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v>0</v>
      </c>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20</v>
      </c>
      <c r="G12" s="867"/>
      <c r="H12" s="62" t="s">
        <v>13</v>
      </c>
      <c r="I12" s="63"/>
      <c r="J12" s="64"/>
      <c r="K12" s="63"/>
      <c r="L12" s="903"/>
      <c r="M12" s="65"/>
      <c r="O12" s="845">
        <v>0</v>
      </c>
      <c r="P12" s="854"/>
      <c r="Q12" s="854"/>
      <c r="R12" s="854"/>
      <c r="S12" s="62" t="s">
        <v>13</v>
      </c>
      <c r="T12" s="63"/>
      <c r="U12" s="63"/>
      <c r="V12" s="63"/>
      <c r="W12" s="63"/>
      <c r="X12"/>
      <c r="Y12"/>
      <c r="Z12"/>
      <c r="AA12"/>
      <c r="AB12" s="66"/>
      <c r="AD12" s="852"/>
      <c r="AF12" s="142"/>
      <c r="AG12" s="845">
        <v>0</v>
      </c>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v>0</v>
      </c>
      <c r="G15" s="873"/>
      <c r="H15" s="54" t="s">
        <v>13</v>
      </c>
      <c r="I15" s="63"/>
      <c r="J15" s="66"/>
      <c r="K15" s="63"/>
      <c r="L15" s="903"/>
      <c r="M15" s="66"/>
      <c r="O15" s="845">
        <v>0</v>
      </c>
      <c r="P15" s="856"/>
      <c r="Q15" s="856"/>
      <c r="R15" s="856"/>
      <c r="S15" s="62" t="s">
        <v>13</v>
      </c>
      <c r="T15" s="63"/>
      <c r="U15" s="63"/>
      <c r="V15" s="63"/>
      <c r="W15" s="63"/>
      <c r="X15"/>
      <c r="Y15"/>
      <c r="Z15"/>
      <c r="AA15"/>
      <c r="AB15" s="66"/>
      <c r="AG15" s="808">
        <v>0</v>
      </c>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v>0</v>
      </c>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v>0</v>
      </c>
      <c r="AU17" s="54" t="s">
        <v>34</v>
      </c>
      <c r="AV17" s="63"/>
    </row>
    <row r="18" spans="2:48" ht="24.75" customHeight="1" thickBot="1">
      <c r="J18" s="66"/>
      <c r="K18" s="63"/>
      <c r="L18" s="903"/>
      <c r="M18" s="66"/>
      <c r="O18" s="845">
        <v>0</v>
      </c>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v>0</v>
      </c>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v>0</v>
      </c>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v>0</v>
      </c>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5.04</v>
      </c>
      <c r="G24" s="869"/>
      <c r="H24" s="221" t="s">
        <v>155</v>
      </c>
      <c r="J24" s="66"/>
      <c r="K24" s="63"/>
      <c r="L24" s="904"/>
      <c r="O24" s="808">
        <v>0</v>
      </c>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20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20</v>
      </c>
      <c r="P27" s="888"/>
      <c r="Q27" s="888"/>
      <c r="R27" s="888"/>
      <c r="S27" s="54" t="s">
        <v>38</v>
      </c>
      <c r="T27" s="75"/>
      <c r="U27" s="75"/>
      <c r="X27" s="73" t="s">
        <v>39</v>
      </c>
      <c r="Y27" s="76"/>
      <c r="AG27" s="63"/>
      <c r="AH27" s="63"/>
      <c r="AI27" s="63"/>
      <c r="AJ27" s="63"/>
      <c r="AK27" s="866">
        <f>+AG18+O27</f>
        <v>20</v>
      </c>
      <c r="AL27" s="867"/>
      <c r="AM27" s="867"/>
      <c r="AN27" s="867"/>
      <c r="AO27" s="62" t="s">
        <v>13</v>
      </c>
      <c r="AP27" s="375"/>
      <c r="AQ27" s="132"/>
      <c r="AR27" s="845">
        <v>0</v>
      </c>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20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5.04</v>
      </c>
      <c r="G29" s="869"/>
      <c r="H29" s="221" t="s">
        <v>155</v>
      </c>
      <c r="L29" s="890"/>
      <c r="O29" s="66"/>
      <c r="P29" s="149"/>
      <c r="Q29" s="61" t="s">
        <v>142</v>
      </c>
      <c r="R29" s="802" t="s">
        <v>33</v>
      </c>
      <c r="S29" s="803"/>
      <c r="T29" s="803"/>
      <c r="U29" s="804"/>
      <c r="V29" s="58"/>
      <c r="W29" s="77"/>
      <c r="X29" s="805" t="s">
        <v>227</v>
      </c>
      <c r="Y29" s="806"/>
      <c r="Z29" s="808">
        <v>0</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20</v>
      </c>
      <c r="R30" s="888"/>
      <c r="S30" s="888"/>
      <c r="T30" s="888"/>
      <c r="U30" s="54" t="s">
        <v>16</v>
      </c>
      <c r="X30" s="805" t="s">
        <v>145</v>
      </c>
      <c r="Y30" s="806"/>
      <c r="Z30" s="808">
        <v>0</v>
      </c>
      <c r="AA30" s="809"/>
      <c r="AB30" s="809"/>
      <c r="AC30" s="809"/>
      <c r="AD30" s="809"/>
      <c r="AE30" s="54" t="s">
        <v>13</v>
      </c>
      <c r="AK30" s="845">
        <v>0</v>
      </c>
      <c r="AL30" s="855"/>
      <c r="AM30" s="855"/>
      <c r="AN30" s="855"/>
      <c r="AO30" s="62" t="s">
        <v>13</v>
      </c>
      <c r="AR30" s="833"/>
      <c r="AS30" s="830"/>
      <c r="AT30" s="830"/>
      <c r="AU30" s="831"/>
    </row>
    <row r="31" spans="2:48" ht="27" customHeight="1" thickTop="1" thickBot="1">
      <c r="B31" s="861" t="s">
        <v>165</v>
      </c>
      <c r="C31" s="802"/>
      <c r="D31" s="802"/>
      <c r="E31" s="844"/>
      <c r="F31" s="868">
        <v>5.04</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v>0</v>
      </c>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 zoomScaleNormal="100" workbookViewId="0">
      <selection activeCell="AH24" sqref="AH2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v>0</v>
      </c>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30</v>
      </c>
      <c r="G12" s="867"/>
      <c r="H12" s="62" t="s">
        <v>13</v>
      </c>
      <c r="I12" s="63"/>
      <c r="J12" s="64"/>
      <c r="K12" s="63"/>
      <c r="L12" s="903"/>
      <c r="M12" s="65"/>
      <c r="O12" s="845">
        <v>0</v>
      </c>
      <c r="P12" s="854"/>
      <c r="Q12" s="854"/>
      <c r="R12" s="854"/>
      <c r="S12" s="62" t="s">
        <v>13</v>
      </c>
      <c r="T12" s="63"/>
      <c r="U12" s="63"/>
      <c r="V12" s="63"/>
      <c r="W12" s="63"/>
      <c r="X12"/>
      <c r="Y12"/>
      <c r="Z12"/>
      <c r="AA12"/>
      <c r="AB12" s="66"/>
      <c r="AD12" s="852"/>
      <c r="AF12" s="142"/>
      <c r="AG12" s="845">
        <v>0</v>
      </c>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v>0</v>
      </c>
      <c r="G15" s="873"/>
      <c r="H15" s="54" t="s">
        <v>13</v>
      </c>
      <c r="I15" s="63"/>
      <c r="J15" s="66"/>
      <c r="K15" s="63"/>
      <c r="L15" s="903"/>
      <c r="M15" s="66"/>
      <c r="O15" s="845">
        <v>0</v>
      </c>
      <c r="P15" s="856"/>
      <c r="Q15" s="856"/>
      <c r="R15" s="856"/>
      <c r="S15" s="62" t="s">
        <v>13</v>
      </c>
      <c r="T15" s="63"/>
      <c r="U15" s="63"/>
      <c r="V15" s="63"/>
      <c r="W15" s="63"/>
      <c r="X15"/>
      <c r="Y15"/>
      <c r="Z15"/>
      <c r="AA15"/>
      <c r="AB15" s="66"/>
      <c r="AG15" s="808">
        <v>0</v>
      </c>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v>0</v>
      </c>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v>0</v>
      </c>
      <c r="AU17" s="54" t="s">
        <v>34</v>
      </c>
      <c r="AV17" s="63"/>
    </row>
    <row r="18" spans="2:48" ht="24.75" customHeight="1" thickBot="1">
      <c r="J18" s="66"/>
      <c r="K18" s="63"/>
      <c r="L18" s="903"/>
      <c r="M18" s="66"/>
      <c r="O18" s="845">
        <v>0</v>
      </c>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v>0</v>
      </c>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v>0</v>
      </c>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v>0</v>
      </c>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20.079999999999998</v>
      </c>
      <c r="G24" s="869"/>
      <c r="H24" s="221" t="s">
        <v>155</v>
      </c>
      <c r="J24" s="66"/>
      <c r="K24" s="63"/>
      <c r="L24" s="904"/>
      <c r="O24" s="808">
        <v>0</v>
      </c>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30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30</v>
      </c>
      <c r="P27" s="888"/>
      <c r="Q27" s="888"/>
      <c r="R27" s="888"/>
      <c r="S27" s="54" t="s">
        <v>38</v>
      </c>
      <c r="T27" s="75"/>
      <c r="U27" s="75"/>
      <c r="X27" s="73" t="s">
        <v>39</v>
      </c>
      <c r="Y27" s="76"/>
      <c r="AG27" s="63"/>
      <c r="AH27" s="63"/>
      <c r="AI27" s="63"/>
      <c r="AJ27" s="63"/>
      <c r="AK27" s="866">
        <f>+AG18+O27</f>
        <v>30</v>
      </c>
      <c r="AL27" s="867"/>
      <c r="AM27" s="867"/>
      <c r="AN27" s="867"/>
      <c r="AO27" s="62" t="s">
        <v>13</v>
      </c>
      <c r="AP27" s="375"/>
      <c r="AQ27" s="132"/>
      <c r="AR27" s="845">
        <v>0</v>
      </c>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30</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20.079999999999998</v>
      </c>
      <c r="G29" s="869"/>
      <c r="H29" s="221" t="s">
        <v>155</v>
      </c>
      <c r="L29" s="890"/>
      <c r="O29" s="66"/>
      <c r="P29" s="149"/>
      <c r="Q29" s="61" t="s">
        <v>142</v>
      </c>
      <c r="R29" s="802" t="s">
        <v>33</v>
      </c>
      <c r="S29" s="803"/>
      <c r="T29" s="803"/>
      <c r="U29" s="804"/>
      <c r="V29" s="58"/>
      <c r="W29" s="77"/>
      <c r="X29" s="805" t="s">
        <v>227</v>
      </c>
      <c r="Y29" s="806"/>
      <c r="Z29" s="808">
        <v>0</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20.079999999999998</v>
      </c>
      <c r="G30" s="869"/>
      <c r="H30" s="221" t="s">
        <v>155</v>
      </c>
      <c r="L30" s="890"/>
      <c r="O30" s="66"/>
      <c r="Q30" s="887">
        <f>+ROUND(Z28,2)+ROUND(Z29,2)+ROUND(Z30,2)</f>
        <v>30</v>
      </c>
      <c r="R30" s="888"/>
      <c r="S30" s="888"/>
      <c r="T30" s="888"/>
      <c r="U30" s="54" t="s">
        <v>16</v>
      </c>
      <c r="X30" s="805" t="s">
        <v>145</v>
      </c>
      <c r="Y30" s="806"/>
      <c r="Z30" s="808">
        <v>0</v>
      </c>
      <c r="AA30" s="809"/>
      <c r="AB30" s="809"/>
      <c r="AC30" s="809"/>
      <c r="AD30" s="809"/>
      <c r="AE30" s="54" t="s">
        <v>13</v>
      </c>
      <c r="AK30" s="845">
        <v>30</v>
      </c>
      <c r="AL30" s="855"/>
      <c r="AM30" s="855"/>
      <c r="AN30" s="855"/>
      <c r="AO30" s="62" t="s">
        <v>13</v>
      </c>
      <c r="AR30" s="833"/>
      <c r="AS30" s="830"/>
      <c r="AT30" s="830"/>
      <c r="AU30" s="831"/>
    </row>
    <row r="31" spans="2:48" ht="27" customHeight="1" thickTop="1" thickBot="1">
      <c r="B31" s="861" t="s">
        <v>165</v>
      </c>
      <c r="C31" s="802"/>
      <c r="D31" s="802"/>
      <c r="E31" s="844"/>
      <c r="F31" s="868">
        <v>20.079999999999998</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v>0</v>
      </c>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5"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5" zoomScaleNormal="100" workbookViewId="0">
      <selection activeCell="AH25" sqref="AH2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v>0</v>
      </c>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4</v>
      </c>
      <c r="G12" s="867"/>
      <c r="H12" s="62" t="s">
        <v>13</v>
      </c>
      <c r="I12" s="63"/>
      <c r="J12" s="64"/>
      <c r="K12" s="63"/>
      <c r="L12" s="903"/>
      <c r="M12" s="65"/>
      <c r="O12" s="845">
        <v>0</v>
      </c>
      <c r="P12" s="854"/>
      <c r="Q12" s="854"/>
      <c r="R12" s="854"/>
      <c r="S12" s="62" t="s">
        <v>13</v>
      </c>
      <c r="T12" s="63"/>
      <c r="U12" s="63"/>
      <c r="V12" s="63"/>
      <c r="W12" s="63"/>
      <c r="X12"/>
      <c r="Y12"/>
      <c r="Z12"/>
      <c r="AA12"/>
      <c r="AB12" s="66"/>
      <c r="AD12" s="852"/>
      <c r="AF12" s="142"/>
      <c r="AG12" s="845">
        <v>0</v>
      </c>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v>0</v>
      </c>
      <c r="G15" s="873"/>
      <c r="H15" s="54" t="s">
        <v>13</v>
      </c>
      <c r="I15" s="63"/>
      <c r="J15" s="66"/>
      <c r="K15" s="63"/>
      <c r="L15" s="903"/>
      <c r="M15" s="66"/>
      <c r="O15" s="845">
        <v>0</v>
      </c>
      <c r="P15" s="856"/>
      <c r="Q15" s="856"/>
      <c r="R15" s="856"/>
      <c r="S15" s="62" t="s">
        <v>13</v>
      </c>
      <c r="T15" s="63"/>
      <c r="U15" s="63"/>
      <c r="V15" s="63"/>
      <c r="W15" s="63"/>
      <c r="X15"/>
      <c r="Y15"/>
      <c r="Z15"/>
      <c r="AA15"/>
      <c r="AB15" s="66"/>
      <c r="AG15" s="808">
        <v>0</v>
      </c>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v>0</v>
      </c>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v>0</v>
      </c>
      <c r="AU17" s="54" t="s">
        <v>34</v>
      </c>
      <c r="AV17" s="63"/>
    </row>
    <row r="18" spans="2:48" ht="24.75" customHeight="1" thickBot="1">
      <c r="J18" s="66"/>
      <c r="K18" s="63"/>
      <c r="L18" s="903"/>
      <c r="M18" s="66"/>
      <c r="O18" s="845">
        <v>0</v>
      </c>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v>0</v>
      </c>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v>0</v>
      </c>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v>0</v>
      </c>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3.64</v>
      </c>
      <c r="G24" s="869"/>
      <c r="H24" s="221" t="s">
        <v>155</v>
      </c>
      <c r="J24" s="66"/>
      <c r="K24" s="63"/>
      <c r="L24" s="904"/>
      <c r="O24" s="808">
        <v>0</v>
      </c>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4</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4</v>
      </c>
      <c r="P27" s="888"/>
      <c r="Q27" s="888"/>
      <c r="R27" s="888"/>
      <c r="S27" s="54" t="s">
        <v>38</v>
      </c>
      <c r="T27" s="75"/>
      <c r="U27" s="75"/>
      <c r="X27" s="73" t="s">
        <v>39</v>
      </c>
      <c r="Y27" s="76"/>
      <c r="AG27" s="63"/>
      <c r="AH27" s="63"/>
      <c r="AI27" s="63"/>
      <c r="AJ27" s="63"/>
      <c r="AK27" s="866">
        <f>+AG18+O27</f>
        <v>4</v>
      </c>
      <c r="AL27" s="867"/>
      <c r="AM27" s="867"/>
      <c r="AN27" s="867"/>
      <c r="AO27" s="62" t="s">
        <v>13</v>
      </c>
      <c r="AP27" s="375"/>
      <c r="AQ27" s="132"/>
      <c r="AR27" s="845">
        <v>0</v>
      </c>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4</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3.64</v>
      </c>
      <c r="G29" s="869"/>
      <c r="H29" s="221" t="s">
        <v>155</v>
      </c>
      <c r="L29" s="890"/>
      <c r="O29" s="66"/>
      <c r="P29" s="149"/>
      <c r="Q29" s="61" t="s">
        <v>142</v>
      </c>
      <c r="R29" s="802" t="s">
        <v>33</v>
      </c>
      <c r="S29" s="803"/>
      <c r="T29" s="803"/>
      <c r="U29" s="804"/>
      <c r="V29" s="58"/>
      <c r="W29" s="77"/>
      <c r="X29" s="805" t="s">
        <v>227</v>
      </c>
      <c r="Y29" s="806"/>
      <c r="Z29" s="808">
        <v>0</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3.64</v>
      </c>
      <c r="G30" s="869"/>
      <c r="H30" s="221" t="s">
        <v>155</v>
      </c>
      <c r="L30" s="890"/>
      <c r="O30" s="66"/>
      <c r="Q30" s="887">
        <f>+ROUND(Z28,2)+ROUND(Z29,2)+ROUND(Z30,2)</f>
        <v>4</v>
      </c>
      <c r="R30" s="888"/>
      <c r="S30" s="888"/>
      <c r="T30" s="888"/>
      <c r="U30" s="54" t="s">
        <v>16</v>
      </c>
      <c r="X30" s="805" t="s">
        <v>145</v>
      </c>
      <c r="Y30" s="806"/>
      <c r="Z30" s="808">
        <v>0</v>
      </c>
      <c r="AA30" s="809"/>
      <c r="AB30" s="809"/>
      <c r="AC30" s="809"/>
      <c r="AD30" s="809"/>
      <c r="AE30" s="54" t="s">
        <v>13</v>
      </c>
      <c r="AK30" s="845">
        <v>4</v>
      </c>
      <c r="AL30" s="855"/>
      <c r="AM30" s="855"/>
      <c r="AN30" s="855"/>
      <c r="AO30" s="62" t="s">
        <v>13</v>
      </c>
      <c r="AR30" s="833"/>
      <c r="AS30" s="830"/>
      <c r="AT30" s="830"/>
      <c r="AU30" s="831"/>
    </row>
    <row r="31" spans="2:48" ht="27" customHeight="1" thickTop="1" thickBot="1">
      <c r="B31" s="861" t="s">
        <v>165</v>
      </c>
      <c r="C31" s="802"/>
      <c r="D31" s="802"/>
      <c r="E31" s="844"/>
      <c r="F31" s="868">
        <v>3.64</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v>0</v>
      </c>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ＥＮＥＯＳ株式会社 　根岸製油所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ＥＮＥＯＳ株式会社 　根岸製油所</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0</v>
      </c>
      <c r="H9" s="503">
        <f>IF(OR(ｲ.特管廃酸!F24&gt;0,ｲ.特管廃酸!F24&lt;0),ｲ.特管廃酸!F24,IF(H$19&gt;0,"0",0))</f>
        <v>8740.5499999999993</v>
      </c>
      <c r="I9" s="503">
        <f>IF(OR(ｳ.特管廃ｱﾙｶﾘ!F24&gt;0,ｳ.特管廃ｱﾙｶﾘ!F24&lt;0),ｳ.特管廃ｱﾙｶﾘ!F24,IF(I$19&gt;0,"0",0))</f>
        <v>3705.3</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5.04</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20.079999999999998</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3.64</v>
      </c>
      <c r="W9" s="503">
        <f>IF(OR(ﾁ.廃水銀等!F24&gt;0,ﾁ.廃水銀等!F24&lt;0),ﾁ.廃水銀等!F24,IF(W$19&gt;0,"0",0))</f>
        <v>0</v>
      </c>
      <c r="X9" s="504">
        <f>IF(SUM(G9:W9)&gt;0,SUM(G9:W9),IF(X$19&gt;0,"0",0))</f>
        <v>12474.609999999999</v>
      </c>
    </row>
    <row r="10" spans="2:24" ht="24" customHeight="1">
      <c r="B10" s="173" t="s">
        <v>365</v>
      </c>
      <c r="C10" s="945" t="s">
        <v>213</v>
      </c>
      <c r="D10" s="945"/>
      <c r="E10" s="945"/>
      <c r="F10" s="946"/>
      <c r="G10" s="505">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t="str">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t="str">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t="str">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t="str">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t="str">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t="str">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t="str">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t="str">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0</v>
      </c>
      <c r="H14" s="507">
        <f>IF(OR(ｲ.特管廃酸!F29&gt;0,ｲ.特管廃酸!F29&lt;0),ｲ.特管廃酸!F29,IF(H$19&gt;0,"0",0))</f>
        <v>8740.5499999999993</v>
      </c>
      <c r="I14" s="507">
        <f>IF(OR(ｳ.特管廃ｱﾙｶﾘ!F29&gt;0,ｳ.特管廃ｱﾙｶﾘ!F29&lt;0),ｳ.特管廃ｱﾙｶﾘ!F29,IF(I$19&gt;0,"0",0))</f>
        <v>3705.3</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5.04</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20.079999999999998</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3.64</v>
      </c>
      <c r="W14" s="507">
        <f>IF(OR(ﾁ.廃水銀等!F29&gt;0,ﾁ.廃水銀等!F29&lt;0),ﾁ.廃水銀等!F29,IF(W$19&gt;0,"0",0))</f>
        <v>0</v>
      </c>
      <c r="X14" s="508">
        <f t="shared" si="0"/>
        <v>12474.609999999999</v>
      </c>
    </row>
    <row r="15" spans="2:24" ht="24" customHeight="1">
      <c r="B15" s="173" t="s">
        <v>168</v>
      </c>
      <c r="C15" s="910" t="s">
        <v>218</v>
      </c>
      <c r="D15" s="910"/>
      <c r="E15" s="910"/>
      <c r="F15" s="911"/>
      <c r="G15" s="507">
        <f>IF(OR(ｱ.特管廃油!F30&gt;0,ｱ.特管廃油!F30&lt;0),ｱ.特管廃油!F30,IF(G$19&gt;0,"0",0))</f>
        <v>0</v>
      </c>
      <c r="H15" s="507" t="str">
        <f>IF(OR(ｲ.特管廃酸!F30&gt;0,ｲ.特管廃酸!F30&lt;0),ｲ.特管廃酸!F30,IF(H$19&gt;0,"0",0))</f>
        <v>0</v>
      </c>
      <c r="I15" s="507">
        <f>IF(OR(ｳ.特管廃ｱﾙｶﾘ!F30&gt;0,ｳ.特管廃ｱﾙｶﾘ!F30&lt;0),ｳ.特管廃ｱﾙｶﾘ!F30,IF(I$19&gt;0,"0",0))</f>
        <v>3705.3</v>
      </c>
      <c r="J15" s="507">
        <f>IF(OR(ｴ.感染性廃棄物!$F30&gt;0,ｴ.感染性廃棄物!$F30&lt;0),ｴ.感染性廃棄物!F30,IF(J$19&gt;0,"0",0))</f>
        <v>0</v>
      </c>
      <c r="K15" s="507">
        <f>IF(OR(ｵ.廃PCB等!$F30&gt;0,ｵ.廃PCB等!$F30&lt;0),ｵ.廃PCB等!F30,IF(K$19&gt;0,"0",0))</f>
        <v>0</v>
      </c>
      <c r="L15" s="507" t="str">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20.079999999999998</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3.64</v>
      </c>
      <c r="W15" s="507">
        <f>IF(OR(ﾁ.廃水銀等!F30&gt;0,ﾁ.廃水銀等!F30&lt;0),ﾁ.廃水銀等!F30,IF(W$19&gt;0,"0",0))</f>
        <v>0</v>
      </c>
      <c r="X15" s="508">
        <f t="shared" si="0"/>
        <v>3729.02</v>
      </c>
    </row>
    <row r="16" spans="2:24" ht="24" customHeight="1">
      <c r="B16" s="173" t="s">
        <v>169</v>
      </c>
      <c r="C16" s="910" t="s">
        <v>219</v>
      </c>
      <c r="D16" s="910"/>
      <c r="E16" s="910"/>
      <c r="F16" s="911"/>
      <c r="G16" s="507">
        <f>IF(OR(ｱ.特管廃油!F31&gt;0,ｱ.特管廃油!F31&lt;0),ｱ.特管廃油!F31,IF(G$19&gt;0,"0",0))</f>
        <v>0</v>
      </c>
      <c r="H16" s="507">
        <f>IF(OR(ｲ.特管廃酸!F31&gt;0,ｲ.特管廃酸!F31&lt;0),ｲ.特管廃酸!F31,IF(H$19&gt;0,"0",0))</f>
        <v>8740.5499999999993</v>
      </c>
      <c r="I16" s="507">
        <f>IF(OR(ｳ.特管廃ｱﾙｶﾘ!F31&gt;0,ｳ.特管廃ｱﾙｶﾘ!F31&lt;0),ｳ.特管廃ｱﾙｶﾘ!F31,IF(I$19&gt;0,"0",0))</f>
        <v>3705.3</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5.04</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20.079999999999998</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3.64</v>
      </c>
      <c r="W16" s="507">
        <f>IF(OR(ﾁ.廃水銀等!F31&gt;0,ﾁ.廃水銀等!F31&lt;0),ﾁ.廃水銀等!F31,IF(W$19&gt;0,"0",0))</f>
        <v>0</v>
      </c>
      <c r="X16" s="508">
        <f>IF(SUM(G16:W16)&gt;0,SUM(G16:W16),IF(X$19&gt;0,"0",0))</f>
        <v>12474.609999999999</v>
      </c>
    </row>
    <row r="17" spans="2:24" ht="24" customHeight="1">
      <c r="B17" s="173"/>
      <c r="C17" s="910" t="s">
        <v>374</v>
      </c>
      <c r="D17" s="910"/>
      <c r="E17" s="910"/>
      <c r="F17" s="911"/>
      <c r="G17" s="507">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t="str">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t="str">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t="str">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t="str">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0</v>
      </c>
      <c r="H19" s="502">
        <f t="shared" si="1"/>
        <v>10000</v>
      </c>
      <c r="I19" s="502">
        <f t="shared" si="1"/>
        <v>4000</v>
      </c>
      <c r="J19" s="502">
        <f t="shared" si="1"/>
        <v>0</v>
      </c>
      <c r="K19" s="502">
        <f t="shared" si="1"/>
        <v>0</v>
      </c>
      <c r="L19" s="502">
        <f t="shared" si="1"/>
        <v>20</v>
      </c>
      <c r="M19" s="502">
        <f t="shared" si="1"/>
        <v>0</v>
      </c>
      <c r="N19" s="502">
        <f t="shared" si="1"/>
        <v>0</v>
      </c>
      <c r="O19" s="502">
        <f t="shared" si="1"/>
        <v>0</v>
      </c>
      <c r="P19" s="502">
        <f t="shared" si="1"/>
        <v>30</v>
      </c>
      <c r="Q19" s="502">
        <f t="shared" si="1"/>
        <v>0</v>
      </c>
      <c r="R19" s="502">
        <f t="shared" si="1"/>
        <v>0</v>
      </c>
      <c r="S19" s="502">
        <f t="shared" si="1"/>
        <v>0</v>
      </c>
      <c r="T19" s="502">
        <f t="shared" si="1"/>
        <v>0</v>
      </c>
      <c r="U19" s="502">
        <f t="shared" si="1"/>
        <v>0</v>
      </c>
      <c r="V19" s="502">
        <f t="shared" si="1"/>
        <v>4</v>
      </c>
      <c r="W19" s="502">
        <f>+W37+W25+W23+W22+W21-W20</f>
        <v>0</v>
      </c>
      <c r="X19" s="511">
        <f>SUM(G19:W19)</f>
        <v>14054</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0</v>
      </c>
      <c r="H37" s="534">
        <f t="shared" si="7"/>
        <v>10000</v>
      </c>
      <c r="I37" s="534">
        <f t="shared" si="7"/>
        <v>4000</v>
      </c>
      <c r="J37" s="534">
        <f t="shared" si="7"/>
        <v>0</v>
      </c>
      <c r="K37" s="534">
        <f t="shared" si="7"/>
        <v>0</v>
      </c>
      <c r="L37" s="534">
        <f t="shared" si="7"/>
        <v>20</v>
      </c>
      <c r="M37" s="534">
        <f t="shared" si="7"/>
        <v>0</v>
      </c>
      <c r="N37" s="534">
        <f t="shared" si="7"/>
        <v>0</v>
      </c>
      <c r="O37" s="534">
        <f t="shared" si="7"/>
        <v>0</v>
      </c>
      <c r="P37" s="534">
        <f t="shared" si="7"/>
        <v>30</v>
      </c>
      <c r="Q37" s="534">
        <f t="shared" si="7"/>
        <v>0</v>
      </c>
      <c r="R37" s="534">
        <f t="shared" si="7"/>
        <v>0</v>
      </c>
      <c r="S37" s="534">
        <f t="shared" si="7"/>
        <v>0</v>
      </c>
      <c r="T37" s="534">
        <f t="shared" si="7"/>
        <v>0</v>
      </c>
      <c r="U37" s="534">
        <f t="shared" si="7"/>
        <v>0</v>
      </c>
      <c r="V37" s="534">
        <f t="shared" si="7"/>
        <v>4</v>
      </c>
      <c r="W37" s="534">
        <f>+W38+W42</f>
        <v>0</v>
      </c>
      <c r="X37" s="535">
        <f t="shared" si="2"/>
        <v>14054</v>
      </c>
    </row>
    <row r="38" spans="2:24" ht="24" customHeight="1">
      <c r="B38" s="171"/>
      <c r="C38" s="933"/>
      <c r="D38" s="234"/>
      <c r="E38" s="232" t="s">
        <v>231</v>
      </c>
      <c r="F38" s="560"/>
      <c r="G38" s="528">
        <f t="shared" ref="G38:V38" si="8">SUM(G39:G41)</f>
        <v>0</v>
      </c>
      <c r="H38" s="528">
        <f t="shared" si="8"/>
        <v>10000</v>
      </c>
      <c r="I38" s="528">
        <f t="shared" si="8"/>
        <v>4000</v>
      </c>
      <c r="J38" s="528">
        <f t="shared" si="8"/>
        <v>0</v>
      </c>
      <c r="K38" s="528">
        <f t="shared" si="8"/>
        <v>0</v>
      </c>
      <c r="L38" s="528">
        <f t="shared" si="8"/>
        <v>20</v>
      </c>
      <c r="M38" s="528">
        <f t="shared" si="8"/>
        <v>0</v>
      </c>
      <c r="N38" s="528">
        <f t="shared" si="8"/>
        <v>0</v>
      </c>
      <c r="O38" s="528">
        <f t="shared" si="8"/>
        <v>0</v>
      </c>
      <c r="P38" s="528">
        <f t="shared" si="8"/>
        <v>30</v>
      </c>
      <c r="Q38" s="528">
        <f t="shared" si="8"/>
        <v>0</v>
      </c>
      <c r="R38" s="528">
        <f t="shared" si="8"/>
        <v>0</v>
      </c>
      <c r="S38" s="528">
        <f t="shared" si="8"/>
        <v>0</v>
      </c>
      <c r="T38" s="528">
        <f t="shared" si="8"/>
        <v>0</v>
      </c>
      <c r="U38" s="528">
        <f t="shared" si="8"/>
        <v>0</v>
      </c>
      <c r="V38" s="528">
        <f t="shared" si="8"/>
        <v>4</v>
      </c>
      <c r="W38" s="528">
        <f>SUM(W39:W41)</f>
        <v>0</v>
      </c>
      <c r="X38" s="529">
        <f t="shared" si="2"/>
        <v>14054</v>
      </c>
    </row>
    <row r="39" spans="2:24" ht="24" customHeight="1">
      <c r="B39" s="171"/>
      <c r="C39" s="933"/>
      <c r="D39" s="235"/>
      <c r="E39" s="230"/>
      <c r="F39" s="228" t="s">
        <v>173</v>
      </c>
      <c r="G39" s="530">
        <f>+ｱ.特管廃油!$Z$28</f>
        <v>0</v>
      </c>
      <c r="H39" s="530">
        <f>+ｲ.特管廃酸!$Z$28</f>
        <v>10000</v>
      </c>
      <c r="I39" s="530">
        <f>+ｳ.特管廃ｱﾙｶﾘ!$Z$28</f>
        <v>4000</v>
      </c>
      <c r="J39" s="530">
        <f>+ｴ.感染性廃棄物!$Z$28</f>
        <v>0</v>
      </c>
      <c r="K39" s="530">
        <f>+ｵ.廃PCB等!$Z$28</f>
        <v>0</v>
      </c>
      <c r="L39" s="530">
        <f>+ｶ.PCB汚染物!$Z$28</f>
        <v>20</v>
      </c>
      <c r="M39" s="530">
        <f>+ｷ.PCB処理物!$Z$28</f>
        <v>0</v>
      </c>
      <c r="N39" s="530">
        <f>+ｸ.指定下水汚泥!$Z$28</f>
        <v>0</v>
      </c>
      <c r="O39" s="530">
        <f>+ｹ.有害鉱さい!$Z$28</f>
        <v>0</v>
      </c>
      <c r="P39" s="530">
        <f>+ｺ.廃石綿等!$Z$28</f>
        <v>30</v>
      </c>
      <c r="Q39" s="530">
        <f>+ｻ.有害ばいじん!$Z$28</f>
        <v>0</v>
      </c>
      <c r="R39" s="530">
        <f>+ｼ.有害燃え殻!$Z$28</f>
        <v>0</v>
      </c>
      <c r="S39" s="530">
        <f>+ｽ.有害廃油!$Z$28</f>
        <v>0</v>
      </c>
      <c r="T39" s="530">
        <f>+ｾ.有害汚泥!$Z$28</f>
        <v>0</v>
      </c>
      <c r="U39" s="530">
        <f>+ｿ.有害廃酸!$Z$28</f>
        <v>0</v>
      </c>
      <c r="V39" s="530">
        <f>+ﾀ.有害廃ｱﾙｶﾘ!$Z$28</f>
        <v>4</v>
      </c>
      <c r="W39" s="530">
        <f>+ﾁ.廃水銀等!$Z$28</f>
        <v>0</v>
      </c>
      <c r="X39" s="531">
        <f t="shared" si="2"/>
        <v>14054</v>
      </c>
    </row>
    <row r="40" spans="2:24" ht="24" customHeight="1">
      <c r="B40" s="171"/>
      <c r="C40" s="933"/>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0</v>
      </c>
      <c r="H43" s="536">
        <f>+ｲ.特管廃酸!$AK$27</f>
        <v>10000</v>
      </c>
      <c r="I43" s="536">
        <f>+ｳ.特管廃ｱﾙｶﾘ!$AK$27</f>
        <v>4000</v>
      </c>
      <c r="J43" s="536">
        <f>+ｴ.感染性廃棄物!$AK$27</f>
        <v>0</v>
      </c>
      <c r="K43" s="536">
        <f>+ｵ.廃PCB等!$AK$27</f>
        <v>0</v>
      </c>
      <c r="L43" s="536">
        <f>+ｶ.PCB汚染物!$AK$27</f>
        <v>20</v>
      </c>
      <c r="M43" s="536">
        <f>+ｷ.PCB処理物!$AK$27</f>
        <v>0</v>
      </c>
      <c r="N43" s="536">
        <f>+ｸ.指定下水汚泥!$AK$27</f>
        <v>0</v>
      </c>
      <c r="O43" s="536">
        <f>+ｹ.有害鉱さい!$AK$27</f>
        <v>0</v>
      </c>
      <c r="P43" s="536">
        <f>+ｺ.廃石綿等!$AK$27</f>
        <v>30</v>
      </c>
      <c r="Q43" s="536">
        <f>+ｻ.有害ばいじん!$AK$27</f>
        <v>0</v>
      </c>
      <c r="R43" s="536">
        <f>+ｼ.有害燃え殻!$AK$27</f>
        <v>0</v>
      </c>
      <c r="S43" s="536">
        <f>+ｽ.有害廃油!$AK$27</f>
        <v>0</v>
      </c>
      <c r="T43" s="536">
        <f>+ｾ.有害汚泥!$AK$27</f>
        <v>0</v>
      </c>
      <c r="U43" s="536">
        <f>+ｿ.有害廃酸!$AK$27</f>
        <v>0</v>
      </c>
      <c r="V43" s="536">
        <f>+ﾀ.有害廃ｱﾙｶﾘ!$AK$27</f>
        <v>4</v>
      </c>
      <c r="W43" s="536">
        <f>+ﾁ.廃水銀等!$AK$27</f>
        <v>0</v>
      </c>
      <c r="X43" s="537">
        <f t="shared" si="2"/>
        <v>14054</v>
      </c>
    </row>
    <row r="44" spans="2:24" ht="24" customHeight="1">
      <c r="B44" s="171"/>
      <c r="C44" s="178"/>
      <c r="D44" s="176" t="s">
        <v>147</v>
      </c>
      <c r="E44" s="926" t="s">
        <v>176</v>
      </c>
      <c r="F44" s="927"/>
      <c r="G44" s="538">
        <f>+ｱ.特管廃油!$AK$30</f>
        <v>0</v>
      </c>
      <c r="H44" s="538">
        <f>+ｲ.特管廃酸!$AK$30</f>
        <v>0</v>
      </c>
      <c r="I44" s="538">
        <f>+ｳ.特管廃ｱﾙｶﾘ!$AK$30</f>
        <v>4000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30</v>
      </c>
      <c r="Q44" s="538">
        <f>+ｻ.有害ばいじん!$AK$30</f>
        <v>0</v>
      </c>
      <c r="R44" s="538">
        <f>+ｼ.有害燃え殻!$AK$30</f>
        <v>0</v>
      </c>
      <c r="S44" s="538">
        <f>+ｽ.有害廃油!$AK$30</f>
        <v>0</v>
      </c>
      <c r="T44" s="538">
        <f>+ｾ.有害汚泥!$AK$30</f>
        <v>0</v>
      </c>
      <c r="U44" s="538">
        <f>+ｿ.有害廃酸!$AK$30</f>
        <v>0</v>
      </c>
      <c r="V44" s="538">
        <f>+ﾀ.有害廃ｱﾙｶﾘ!$AK$30</f>
        <v>4</v>
      </c>
      <c r="W44" s="538">
        <f>+ﾁ.廃水銀等!$AK$30</f>
        <v>0</v>
      </c>
      <c r="X44" s="539">
        <f t="shared" si="2"/>
        <v>4034</v>
      </c>
    </row>
    <row r="45" spans="2:24" ht="24" customHeight="1">
      <c r="B45" s="171"/>
      <c r="C45" s="178"/>
      <c r="D45" s="561" t="s">
        <v>149</v>
      </c>
      <c r="E45" s="914" t="s">
        <v>177</v>
      </c>
      <c r="F45" s="915"/>
      <c r="G45" s="540">
        <f>+ｱ.特管廃油!$AR$24</f>
        <v>0</v>
      </c>
      <c r="H45" s="540">
        <f>+ｲ.特管廃酸!$AR$24</f>
        <v>10000</v>
      </c>
      <c r="I45" s="540">
        <f>+ｳ.特管廃ｱﾙｶﾘ!$AR$24</f>
        <v>4000</v>
      </c>
      <c r="J45" s="540">
        <f>+ｴ.感染性廃棄物!$AR$24</f>
        <v>0</v>
      </c>
      <c r="K45" s="540">
        <f>+ｵ.廃PCB等!$AR$24</f>
        <v>0</v>
      </c>
      <c r="L45" s="540">
        <f>+ｶ.PCB汚染物!$AR$24</f>
        <v>20</v>
      </c>
      <c r="M45" s="540">
        <f>+ｷ.PCB処理物!$AR$24</f>
        <v>0</v>
      </c>
      <c r="N45" s="540">
        <f>+ｸ.指定下水汚泥!$AR$24</f>
        <v>0</v>
      </c>
      <c r="O45" s="540">
        <f>+ｹ.有害鉱さい!$AR$24</f>
        <v>0</v>
      </c>
      <c r="P45" s="540">
        <f>+ｺ.廃石綿等!$AR$24</f>
        <v>30</v>
      </c>
      <c r="Q45" s="540">
        <f>+ｻ.有害ばいじん!$AR$24</f>
        <v>0</v>
      </c>
      <c r="R45" s="540">
        <f>+ｼ.有害燃え殻!$AR$24</f>
        <v>0</v>
      </c>
      <c r="S45" s="540">
        <f>+ｽ.有害廃油!$AR$24</f>
        <v>0</v>
      </c>
      <c r="T45" s="540">
        <f>+ｾ.有害汚泥!$AR$24</f>
        <v>0</v>
      </c>
      <c r="U45" s="540">
        <f>+ｿ.有害廃酸!$AR$24</f>
        <v>0</v>
      </c>
      <c r="V45" s="540">
        <f>+ﾀ.有害廃ｱﾙｶﾘ!$AR$24</f>
        <v>4</v>
      </c>
      <c r="W45" s="540">
        <f>+ﾁ.廃水銀等!$AR$24</f>
        <v>0</v>
      </c>
      <c r="X45" s="541">
        <f t="shared" si="2"/>
        <v>14054</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18740.55</v>
      </c>
      <c r="I55" s="544">
        <f t="shared" si="9"/>
        <v>7705.3</v>
      </c>
      <c r="J55" s="544">
        <f t="shared" si="9"/>
        <v>0</v>
      </c>
      <c r="K55" s="544">
        <f t="shared" si="9"/>
        <v>0</v>
      </c>
      <c r="L55" s="544">
        <f t="shared" si="9"/>
        <v>25.04</v>
      </c>
      <c r="M55" s="544">
        <f t="shared" si="9"/>
        <v>0</v>
      </c>
      <c r="N55" s="544">
        <f t="shared" si="9"/>
        <v>0</v>
      </c>
      <c r="O55" s="544">
        <f t="shared" si="9"/>
        <v>0</v>
      </c>
      <c r="P55" s="544">
        <f t="shared" si="9"/>
        <v>50.08</v>
      </c>
      <c r="Q55" s="544">
        <f t="shared" si="9"/>
        <v>0</v>
      </c>
      <c r="R55" s="544">
        <f t="shared" si="9"/>
        <v>0</v>
      </c>
      <c r="S55" s="544">
        <f t="shared" si="9"/>
        <v>0</v>
      </c>
      <c r="T55" s="544">
        <f t="shared" si="9"/>
        <v>0</v>
      </c>
      <c r="U55" s="544">
        <f t="shared" si="9"/>
        <v>0</v>
      </c>
      <c r="V55" s="544">
        <f t="shared" si="9"/>
        <v>7.6400000000000006</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tabSelected="1" view="pageBreakPreview" topLeftCell="B1" zoomScale="95" zoomScaleNormal="100" zoomScaleSheetLayoutView="9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2024年　6月　  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東京都千代田区大手町一丁目１番２号</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ＥＮＥＯＳ株式会社　
代表取締役社長　　山口　敦治</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03（6275）5000</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ＥＮＥＯＳ株式会社 　根岸製油所</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2054</v>
      </c>
      <c r="Q25" s="1087"/>
      <c r="R25" s="1087"/>
      <c r="S25" s="1087"/>
      <c r="T25" s="1087"/>
      <c r="U25" s="1088"/>
    </row>
    <row r="26" spans="1:23" ht="26.25" customHeight="1">
      <c r="C26" s="1046" t="s">
        <v>11</v>
      </c>
      <c r="D26" s="1079"/>
      <c r="E26" s="1080"/>
      <c r="F26" s="1057" t="str">
        <f>+表紙!F50</f>
        <v>横浜市磯子区鳳町1番1号</v>
      </c>
      <c r="G26" s="1058"/>
      <c r="H26" s="1058"/>
      <c r="I26" s="1058"/>
      <c r="J26" s="1058"/>
      <c r="K26" s="1058"/>
      <c r="L26" s="1058"/>
      <c r="M26" s="1058"/>
      <c r="N26" s="130" t="s">
        <v>131</v>
      </c>
      <c r="O26" s="409"/>
      <c r="P26" s="409"/>
      <c r="Q26" s="1089" t="str">
        <f>IF(+表紙!Q50="","",+表紙!Q50)</f>
        <v>045-414-4131</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Ｅ17－石油製品・石炭製品製造業</v>
      </c>
      <c r="G30" s="1094"/>
      <c r="H30" s="1094"/>
      <c r="I30" s="1094"/>
      <c r="J30" s="1094"/>
      <c r="K30" s="1094"/>
      <c r="L30" s="276" t="s">
        <v>48</v>
      </c>
      <c r="M30" s="276"/>
      <c r="N30" s="1095" t="str">
        <f>IF(COUNTA(表紙!N54)=1,+表紙!N54,"")</f>
        <v>石油精製・石油製品製造業、
売電業</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f>IF(+表紙!N55="","",+表紙!N55)</f>
        <v>682290</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t="str">
        <f>IF(+表紙!N57="","",+表紙!N57)</f>
        <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610</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別紙-処理工程　ご参照</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5</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12474.609999999999</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・硫黄化合物除去に使用した水酸化ナトリウム溶液を、水硫化ナトリウムとして商品化している。　　　　　　　　　　　　　　　
・水硫化ナトリウムの製造（産廃の発生抑制）は業務として標準化されている。　　　　　　　　　　　　　　　　　　　　　　　　　　　　　　　　・硫化物吸収溶液（ADIP、水酸化ナトリウム溶液等）は再生使用を行っている。　　　　　　　　　　　　　　　　　　　　　　　　　　　　　　　　　　　　　　　　　　　　　　　　　　　　　　　　　　　　　　　　　　　　・触媒（硫酸）は濃度を監視し、適正添加に努めている。
・水酸化ナトリウム溶液、硫酸等は専用ローリー又は船舶で運搬しており、運搬に係る廃棄物は発生しない。
・規格はずれの揮発油、灯軽油等は、再精製等の処置を経て、製品として回収している。</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5</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14054</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・試験分析廃液（ｐＨ2以下の廃酸）は銀を含むので、有価物として売却を図る。
・その他、現状取り組んでいる排出の抑制に関する事項を引き続き実施するとともに、更なる廃棄物排出抑制の検討を行う。　　　　　　
・上部団体（石油連盟）からの情報収集の他、当社各製油所間で、産廃抑制に関する情報交換を行い、更なる特別管理産業廃棄物排出抑制の検討を行う。</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・廃棄物種類ごとに分別回収を行い、極力、廃棄物を有効利用でき得る処理先に委託している。  　　　　　　　　　　　　　　　 　　　　　　　　　　　　　　　　　　　　　　　　　　　　　　　　　　　　　　　　　　　　　　　　　　　
・廃硫酸は、処理委託先で硫酸に再生され、その再生された硫酸の大部分は当所に還流されて、再利用されている。</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・前年度取り組みの継続。</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・前年度取り組みの継続。</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・前年度取り組みの継続。</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・特になし</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・特になし（特別管理産業廃棄物の再生等の処理は、専門業者に委託した方が効率的で安全）</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・廃棄実績が無いため、特になし。</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・なし</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12474.609999999999</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f>+表紙!K209</f>
        <v>3729.02</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f>+表紙!K210</f>
        <v>12474.609999999999</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・委託業者の選定に当たっては、再生が可能な業者を最優先とし、再生が不能な廃棄物については、リサイクル可能な業者を選定している。　　　　　　　　　　　　　　　　　　　　　　　　　　　　　　　　　　　　　　　　　　　　　　　　　　　　　　　　　　　　　　　　　　　　　　　　　　　　　　　　　　　　　　　・廃酸、廃アルカリ等の取扱い時は、防災面・保護環境、ヘルメット、保護手袋等の保護具着用を義務付けている。また、処理対象物の性状、危険性、応急処置をＷＤＳ等で関係者に周知している。</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14054</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4034</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14054</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前年同様の取り組みを継続する。</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12469.569999999998</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・ＪＷＮＥＴ（電子マニフェストシステム）を利用しており、今後も継続して電子マニフェストシステムを利用する。</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2024-09-09T09:43:56Z</dcterms:modified>
</cp:coreProperties>
</file>