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162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<sst xmlns="http://schemas.openxmlformats.org/spreadsheetml/2006/main" count="2836" uniqueCount="437">
  <si>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</si>
  <si>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</si>
  <si>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</si>
  <si>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</si>
  <si>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</si>
  <si>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</si>
  <si>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</si>
  <si>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</si>
  <si>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</si>
  <si>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</si>
  <si>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</si>
  <si>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</si>
  <si>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</si>
  <si>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</si>
  <si>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</si>
  <si>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</si>
  <si>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</si>
  <si>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</si>
  <si>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</si>
  <si>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</si>
  <si>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</si>
  <si>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</si>
  <si>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</si>
  <si>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</si>
  <si>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</si>
  <si>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</si>
  <si>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</si>
  <si>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</si>
  <si>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</si>
  <si>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</si>
  <si>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</si>
  <si>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</si>
  <si>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</si>
  <si>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</si>
  <si>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</si>
  <si>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</si>
  <si>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</si>
  <si>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</si>
  <si>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</si>
  <si>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</si>
  <si>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</si>
  <si>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</si>
  <si>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</si>
  <si>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</si>
  <si>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</si>
  <si>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</si>
  <si>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</si>
  <si>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</si>
  <si>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</si>
  <si>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</si>
  <si>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</si>
  <si>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</si>
  <si>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</si>
  <si>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</si>
  <si>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</si>
  <si>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</si>
  <si>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</si>
  <si>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</si>
  <si>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</si>
  <si>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</si>
  <si>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</si>
  <si>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</si>
  <si>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</si>
  <si>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</si>
  <si>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</si>
  <si>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</si>
  <si>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</si>
  <si>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</si>
  <si>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</si>
  <si>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</si>
  <si>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</si>
  <si>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</si>
  <si>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</si>
  <si>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</si>
  <si>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</si>
  <si>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</si>
  <si>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</si>
  <si>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</si>
  <si>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</si>
  <si>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</si>
  <si>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</si>
  <si>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</si>
  <si>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</si>
  <si>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</si>
  <si>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</si>
  <si>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</si>
  <si>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</si>
  <si>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</si>
  <si>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</si>
  <si>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</si>
  <si>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</si>
  <si>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</si>
  <si>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</si>
  <si>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</si>
  <si>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</si>
  <si>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</si>
  <si>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</si>
  <si>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</si>
  <si>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</si>
  <si>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</si>
  <si>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</si>
  <si>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</si>
  <si>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</si>
  <si>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</si>
  <si>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</si>
  <si>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</si>
  <si>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</si>
  <si>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</si>
  <si>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</si>
  <si>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</si>
  <si>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</si>
  <si>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</si>
  <si>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</si>
  <si>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</si>
  <si>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</si>
  <si>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</si>
  <si>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</si>
  <si>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</si>
  <si>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</si>
  <si>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</si>
  <si>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</si>
  <si>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</si>
  <si>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</si>
  <si>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</si>
  <si>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</si>
  <si>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</si>
  <si>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</si>
  <si>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</si>
  <si>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</si>
  <si>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</si>
  <si>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</si>
  <si>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</si>
  <si>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</si>
  <si>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</si>
  <si>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</si>
  <si>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</si>
  <si>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</si>
  <si>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</si>
  <si>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</si>
  <si>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</si>
  <si>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</si>
  <si>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</si>
  <si>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</si>
  <si>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</si>
  <si>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</si>
  <si>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</si>
  <si>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</si>
  <si>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</si>
  <si>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</si>
  <si>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</si>
  <si>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</si>
  <si>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</si>
  <si>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</si>
  <si>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</si>
  <si>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</si>
  <si>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</si>
  <si>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</si>
  <si>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</si>
  <si>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</si>
  <si>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</si>
  <si>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</si>
  <si>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</si>
  <si>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</si>
  <si>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</si>
  <si>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</si>
  <si>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</si>
  <si>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</si>
  <si>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</si>
  <si>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</si>
  <si>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</si>
  <si>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</si>
  <si>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</si>
  <si>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</si>
  <si>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</si>
  <si>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</si>
  <si>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</si>
  <si>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</si>
  <si>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</si>
  <si>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</si>
  <si>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</si>
  <si>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</si>
  <si>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</si>
  <si>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</si>
  <si>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</si>
  <si>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</si>
  <si>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</si>
  <si>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</si>
  <si>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</si>
  <si>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</si>
  <si>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</si>
  <si>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</si>
  <si>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</si>
  <si>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</si>
  <si>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</si>
  <si>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</si>
  <si>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</si>
  <si>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</si>
  <si>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</si>
  <si>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</si>
  <si>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</si>
  <si>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</si>
  <si>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</si>
  <si>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</si>
  <si>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</si>
  <si>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</si>
  <si>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</si>
  <si>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</si>
  <si>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</si>
  <si>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</si>
  <si>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</si>
  <si>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</si>
  <si>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</si>
  <si>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</si>
  <si>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</si>
  <si>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</si>
  <si>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</si>
  <si>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</si>
  <si>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</si>
  <si>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</si>
  <si>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</si>
  <si>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</si>
  <si>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</si>
  <si>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</si>
  <si>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</si>
  <si>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</si>
  <si>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</si>
  <si>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</si>
  <si>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</si>
  <si>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</si>
  <si>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</si>
  <si>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</si>
  <si>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</si>
  <si>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</si>
  <si>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</si>
  <si>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</si>
  <si>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</si>
  <si>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</si>
  <si>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</si>
  <si>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</si>
  <si>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</si>
  <si>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</si>
  <si>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</si>
  <si>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</si>
  <si>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</si>
  <si>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</si>
  <si>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</si>
  <si>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</si>
  <si>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</si>
  <si>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</si>
  <si>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</si>
  <si>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</si>
  <si>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</si>
  <si>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</si>
  <si>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</si>
  <si>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</si>
  <si>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</si>
  <si>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</si>
  <si>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</si>
  <si>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</si>
  <si>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</si>
  <si>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</si>
  <si>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</si>
  <si>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</si>
  <si>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</si>
  <si>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</si>
  <si>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</si>
  <si>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</si>
  <si>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</si>
  <si>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</si>
  <si>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</si>
  <si>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</si>
  <si>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</si>
  <si>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</si>
  <si>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</si>
  <si>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</si>
  <si>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</si>
  <si>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</si>
  <si>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</si>
  <si>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</si>
  <si>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</si>
  <si>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</si>
  <si>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</si>
  <si>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</si>
  <si>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</si>
  <si>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</si>
  <si>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</si>
  <si>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</si>
  <si>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</si>
  <si>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</si>
  <si>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</si>
  <si>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</si>
  <si>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</si>
  <si>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</si>
  <si>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</si>
  <si>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</si>
  <si>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</si>
  <si>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</si>
  <si>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</si>
  <si>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</si>
  <si>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</si>
  <si>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</si>
  <si>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</si>
  <si>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</si>
  <si>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</si>
  <si>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</si>
  <si>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</si>
  <si>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</si>
  <si>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</si>
  <si>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</si>
  <si>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</si>
  <si>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</si>
  <si>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</si>
  <si>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</si>
  <si>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</si>
  <si>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</si>
  <si>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</si>
  <si>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</si>
  <si>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</si>
  <si>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</si>
  <si>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</si>
  <si>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</si>
  <si>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</si>
  <si>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</si>
  <si>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</si>
  <si>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</si>
  <si>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</si>
  <si>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</si>
  <si>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</si>
  <si>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</si>
  <si>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</si>
  <si>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</si>
  <si>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</si>
  <si>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</si>
  <si>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</si>
  <si>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</si>
  <si>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</si>
  <si>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</si>
  <si>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</si>
  <si>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</si>
  <si>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</si>
  <si>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</si>
  <si>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</si>
  <si>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</si>
  <si>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</si>
  <si>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</si>
  <si>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</si>
  <si>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</si>
  <si>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</si>
  <si>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</si>
  <si>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</si>
  <si>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</si>
  <si>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</si>
  <si>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</si>
  <si>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</si>
  <si>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</si>
  <si>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</si>
  <si>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</si>
  <si>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</si>
  <si>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</si>
  <si>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</si>
  <si>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</si>
  <si>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</si>
  <si>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</si>
  <si>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</si>
  <si>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</si>
  <si>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</si>
  <si>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</si>
  <si>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</si>
  <si>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</si>
  <si>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</si>
  <si>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</si>
  <si>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</si>
  <si>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</si>
  <si>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</si>
  <si>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</si>
  <si>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</si>
  <si>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</si>
  <si>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</si>
  <si>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</si>
  <si>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</si>
  <si>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</si>
  <si>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</si>
  <si>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</si>
  <si>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</si>
  <si>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</si>
  <si>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</si>
  <si>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</si>
  <si>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</si>
  <si>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</si>
  <si>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</si>
  <si>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</si>
  <si>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</si>
  <si>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</si>
  <si>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</si>
  <si>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</si>
  <si>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</si>
  <si>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</si>
  <si>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</si>
  <si>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</si>
  <si>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</si>
  <si>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</si>
  <si>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</si>
  <si>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</si>
  <si>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</si>
  <si>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</si>
  <si>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</si>
  <si>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</si>
  <si>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</si>
  <si>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</si>
  <si>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</si>
  <si>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</si>
  <si>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</si>
  <si>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</si>
  <si>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</si>
  <si>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</si>
  <si>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</si>
  <si>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</si>
  <si>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</si>
  <si>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</si>
  <si>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</si>
  <si>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</si>
  <si>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</si>
  <si>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</si>
  <si>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</si>
  <si>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</si>
  <si>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</si>
  <si>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</si>
  <si>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</si>
  <si>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横浜市鶴見区大黒町7番43号</t>
    <phoneticPr fontId="3"/>
  </si>
  <si>
    <t>保土谷化学工業株式会社 横浜工場
工場長　長岡 誠</t>
    <phoneticPr fontId="3"/>
  </si>
  <si>
    <t>保土谷化学工業株式会社 横浜工場</t>
    <phoneticPr fontId="3"/>
  </si>
  <si>
    <t>045（521）1321</t>
    <phoneticPr fontId="3"/>
  </si>
  <si>
    <t>横浜市長</t>
    <phoneticPr fontId="3"/>
  </si>
  <si>
    <t>Ｅ16－化学工業</t>
    <phoneticPr fontId="3"/>
  </si>
  <si>
    <t>合成染料製造</t>
    <phoneticPr fontId="3"/>
  </si>
  <si>
    <t>○</t>
  </si>
  <si>
    <t>令和 ６年   ６月  ２1日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</si>
</sst>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698625" y="2197100"/>
          <a:ext cx="600075" cy="63182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89100" y="2187575"/>
          <a:ext cx="609600" cy="63182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89100" y="2197100"/>
          <a:ext cx="609600" cy="63182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89100" y="2187575"/>
          <a:ext cx="609600" cy="63182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89100" y="2178050"/>
          <a:ext cx="609600" cy="62230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89100" y="2206625"/>
          <a:ext cx="609600" cy="63182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89100" y="2197100"/>
          <a:ext cx="609600" cy="63182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689100" y="2197100"/>
          <a:ext cx="609600" cy="63182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89100" y="2197100"/>
          <a:ext cx="609600" cy="63182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689100" y="2187575"/>
          <a:ext cx="609600" cy="63182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689100" y="2197100"/>
          <a:ext cx="609600" cy="63182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689100" y="2178050"/>
          <a:ext cx="609600" cy="63182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89100" y="2216150"/>
          <a:ext cx="609600" cy="62230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89100" y="2206625"/>
          <a:ext cx="609600" cy="63182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89100" y="2187575"/>
          <a:ext cx="609600" cy="63182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89100" y="2187575"/>
          <a:ext cx="609600" cy="63182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89100" y="2206625"/>
          <a:ext cx="609600" cy="63182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3" zoomScale="93" zoomScaleNormal="100" zoomScaleSheetLayoutView="93" workbookViewId="0">
      <selection activeCell="L35" sqref="L35"/>
    </sheetView>
  </sheetViews>
  <sheetFormatPr defaultColWidth="9" defaultRowHeight="12"/>
  <cols>
    <col min="1" max="1" width="1.125" style="17" customWidth="1"/>
    <col min="2" max="2" width="3.375" style="17" customWidth="1"/>
    <col min="3" max="3" width="3.375" style="16" customWidth="1"/>
    <col min="4" max="4" width="3.875" style="16" customWidth="1"/>
    <col min="5" max="5" width="9.875" style="16" customWidth="1"/>
    <col min="6" max="6" width="2.875" style="16" customWidth="1"/>
    <col min="7" max="7" width="7.875" style="16" customWidth="1"/>
    <col min="8" max="8" width="13.875" style="16" customWidth="1"/>
    <col min="9" max="9" width="5.875" style="16" customWidth="1"/>
    <col min="10" max="10" width="3.875" style="16" customWidth="1"/>
    <col min="11" max="11" width="10.875" style="16" customWidth="1"/>
    <col min="12" max="12" width="9.375" style="16" customWidth="1"/>
    <col min="13" max="13" width="7.875" style="16" customWidth="1"/>
    <col min="14" max="14" width="6.875" style="16" customWidth="1"/>
    <col min="15" max="15" width="7.875" style="16" customWidth="1"/>
    <col min="16" max="16" width="2.125" style="16" customWidth="1"/>
    <col min="17" max="18" width="9" style="16"/>
    <col min="19" max="19" width="10.875" style="16" customWidth="1"/>
    <col min="20" max="20" width="9" style="16"/>
    <col min="21" max="21" width="13.375" style="16" customWidth="1"/>
    <col min="22" max="27" width="9" style="16"/>
    <col min="28" max="28" width="33.8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435</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35" customHeight="1">
      <c r="C33" s="76"/>
      <c r="O33" s="77"/>
      <c r="Q33" s="15"/>
      <c r="R33" s="15"/>
      <c r="S33" s="15"/>
    </row>
    <row r="34" spans="1:19" ht="14.25">
      <c r="C34" s="76"/>
      <c r="L34" s="459" t="s">
        <v>436</v>
      </c>
      <c r="M34" s="460"/>
      <c r="N34" s="460"/>
      <c r="O34" s="461"/>
      <c r="Q34" s="15"/>
      <c r="R34" s="15"/>
      <c r="S34" s="15"/>
    </row>
    <row r="35" spans="1:19" ht="13.5">
      <c r="C35" s="76"/>
      <c r="O35" s="78"/>
      <c r="Q35" s="15"/>
      <c r="R35" s="15"/>
      <c r="S35" s="15"/>
    </row>
    <row r="36" spans="1:19" ht="13.5">
      <c r="C36" s="479" t="s">
        <v>432</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428</v>
      </c>
      <c r="K39" s="450"/>
      <c r="L39" s="451"/>
      <c r="M39" s="451"/>
      <c r="N39" s="451"/>
      <c r="O39" s="452"/>
      <c r="Q39" s="15"/>
      <c r="R39" s="15"/>
    </row>
    <row r="40" spans="1:19" ht="26.25" customHeight="1">
      <c r="C40" s="76"/>
      <c r="H40" s="18" t="s">
        <v>7</v>
      </c>
      <c r="I40" s="18"/>
      <c r="J40" s="450" t="s">
        <v>429</v>
      </c>
      <c r="K40" s="450"/>
      <c r="L40" s="451"/>
      <c r="M40" s="451"/>
      <c r="N40" s="451"/>
      <c r="O40" s="452"/>
    </row>
    <row r="41" spans="1:19">
      <c r="C41" s="76"/>
      <c r="J41" s="16" t="s">
        <v>8</v>
      </c>
      <c r="O41" s="77"/>
    </row>
    <row r="42" spans="1:19">
      <c r="C42" s="76"/>
      <c r="J42" s="19" t="s">
        <v>9</v>
      </c>
      <c r="K42" s="19"/>
      <c r="L42" s="496" t="s">
        <v>431</v>
      </c>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430</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2067</v>
      </c>
      <c r="N48" s="466"/>
      <c r="O48" s="467"/>
    </row>
    <row r="49" spans="3:21" ht="18.75" customHeight="1">
      <c r="C49" s="417" t="s">
        <v>11</v>
      </c>
      <c r="D49" s="445"/>
      <c r="E49" s="446"/>
      <c r="F49" s="475" t="s">
        <v>428</v>
      </c>
      <c r="G49" s="476"/>
      <c r="H49" s="476"/>
      <c r="I49" s="476"/>
      <c r="J49" s="476"/>
      <c r="K49" s="476"/>
      <c r="L49" s="115" t="s">
        <v>134</v>
      </c>
      <c r="M49" s="367"/>
      <c r="N49" s="468"/>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433</v>
      </c>
      <c r="G52" s="482"/>
      <c r="H52" s="482"/>
      <c r="I52" s="482"/>
      <c r="J52" s="25" t="s">
        <v>47</v>
      </c>
      <c r="K52" s="25"/>
      <c r="L52" s="483" t="s">
        <v>434</v>
      </c>
      <c r="M52" s="483"/>
      <c r="N52" s="484"/>
      <c r="O52" s="485"/>
      <c r="Q52" s="21"/>
    </row>
    <row r="53" spans="3:21" ht="19.5" customHeight="1">
      <c r="C53" s="288"/>
      <c r="D53" s="299" t="s">
        <v>19</v>
      </c>
      <c r="E53" s="300" t="s">
        <v>339</v>
      </c>
      <c r="F53" s="486" t="s">
        <v>340</v>
      </c>
      <c r="G53" s="487"/>
      <c r="H53" s="488"/>
      <c r="I53" s="486" t="s">
        <v>341</v>
      </c>
      <c r="J53" s="489"/>
      <c r="K53" s="490"/>
      <c r="L53" s="491">
        <v>2329</v>
      </c>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v>151</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180</v>
      </c>
      <c r="I63" s="216" t="s">
        <v>4</v>
      </c>
      <c r="J63" s="439" t="s">
        <v>228</v>
      </c>
      <c r="K63" s="440"/>
      <c r="L63" s="441"/>
      <c r="M63" s="437">
        <f>+別紙!X14</f>
        <v>180</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t="str">
        <f>+別紙!X15</f>
        <v>0</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f>+別紙!X16</f>
        <v>180</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115.8</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3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35" customHeight="1">
      <c r="C82" s="169">
        <v>3</v>
      </c>
      <c r="D82" s="425" t="s">
        <v>416</v>
      </c>
      <c r="E82" s="425"/>
      <c r="F82" s="425"/>
      <c r="G82" s="425"/>
      <c r="H82" s="425"/>
      <c r="I82" s="425"/>
      <c r="J82" s="425"/>
      <c r="K82" s="425"/>
      <c r="L82" s="425"/>
      <c r="M82" s="425"/>
      <c r="N82" s="425"/>
      <c r="O82" s="426"/>
    </row>
    <row r="83" spans="3:28" s="16" customFormat="1" ht="28.3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3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3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3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3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3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3" orientation="portrait" horizontalDpi="1200" verticalDpi="12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35" customHeight="1" thickBot="1">
      <c r="B7" s="587" t="s">
        <v>278</v>
      </c>
      <c r="C7" s="588"/>
      <c r="D7" s="584" t="s">
        <v>256</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35" customHeight="1" thickBot="1">
      <c r="B7" s="587" t="s">
        <v>278</v>
      </c>
      <c r="C7" s="588"/>
      <c r="D7" s="584" t="s">
        <v>257</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35" customHeight="1" thickBot="1">
      <c r="B7" s="587" t="s">
        <v>278</v>
      </c>
      <c r="C7" s="588"/>
      <c r="D7" s="584" t="s">
        <v>258</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259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260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261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262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263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75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306</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13</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13</v>
      </c>
      <c r="AS18" s="548" t="s">
        <v>139</v>
      </c>
      <c r="AT18" s="549"/>
      <c r="AU18" s="223"/>
      <c r="AV18" s="42" t="s">
        <v>13</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13</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13</v>
      </c>
      <c r="U27" s="62"/>
      <c r="V27" s="62"/>
      <c r="Y27" s="60" t="s">
        <v>30</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13</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13</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5" customWidth="1"/>
    <col min="2" max="3" width="3.875" style="5" customWidth="1"/>
    <col min="4" max="4" width="4.5" style="5" customWidth="1"/>
    <col min="5" max="5" width="3.875" style="5" customWidth="1"/>
    <col min="6" max="6" width="40.875" style="5" customWidth="1"/>
    <col min="7" max="23" width="12.375" style="5" customWidth="1"/>
    <col min="24" max="24" width="12.875" style="5" customWidth="1"/>
    <col min="25" max="27" width="9.875" style="5" customWidth="1"/>
    <col min="28" max="28" width="11.875" style="5" customWidth="1"/>
    <col min="29" max="16384" width="9" style="5"/>
  </cols>
  <sheetData>
    <row r="1" spans="2:24" ht="21">
      <c r="C1" s="14" t="s">
        <v>311</v>
      </c>
      <c r="D1" s="14"/>
      <c r="E1" s="14"/>
    </row>
    <row r="2" spans="2:24" ht="21.75" customHeight="1">
      <c r="E2" s="252" t="s">
        <v>305</v>
      </c>
    </row>
    <row r="3" spans="2:24" ht="14.1" customHeight="1" thickBot="1">
      <c r="B3" s="641" t="s">
        <v>277</v>
      </c>
      <c r="C3" s="641"/>
      <c r="D3" s="641"/>
      <c r="E3" s="641"/>
      <c r="F3" s="641"/>
      <c r="G3" s="100"/>
      <c r="H3" s="100"/>
      <c r="I3" s="100"/>
      <c r="J3" s="100"/>
      <c r="K3" s="100"/>
      <c r="U3"/>
      <c r="V3"/>
      <c r="W3"/>
      <c r="X3" s="101"/>
    </row>
    <row r="4" spans="2:24" ht="14.1" customHeight="1">
      <c r="B4" s="641"/>
      <c r="C4" s="641"/>
      <c r="D4" s="641"/>
      <c r="E4" s="641"/>
      <c r="F4" s="641"/>
      <c r="G4" s="100"/>
      <c r="H4" s="100"/>
      <c r="I4" s="100"/>
      <c r="J4" s="100"/>
      <c r="K4" s="100"/>
      <c r="V4" s="629" t="s">
        <v>297</v>
      </c>
      <c r="W4" s="102" t="s">
        <v>87</v>
      </c>
      <c r="X4" s="103" t="s">
        <v>88</v>
      </c>
    </row>
    <row r="5" spans="2:24" ht="14.1" customHeight="1" thickBot="1">
      <c r="C5" s="100"/>
      <c r="D5" s="100"/>
      <c r="E5" s="100"/>
      <c r="F5" s="100"/>
      <c r="G5" s="100"/>
      <c r="H5" s="100"/>
      <c r="I5" s="100"/>
      <c r="J5" s="100"/>
      <c r="K5" s="100"/>
      <c r="V5" s="630"/>
      <c r="W5" s="104" t="str">
        <f>+表紙!N28</f>
        <v>○</v>
      </c>
      <c r="X5" s="104" t="str">
        <f>+表紙!O28</f>
        <v>　</v>
      </c>
    </row>
    <row r="6" spans="2:24" ht="15" customHeight="1" thickBot="1">
      <c r="B6" s="154" t="s">
        <v>79</v>
      </c>
      <c r="C6" s="154"/>
      <c r="D6" s="154"/>
      <c r="E6" s="154"/>
      <c r="F6" s="154"/>
      <c r="G6" s="154"/>
      <c r="H6" s="154"/>
      <c r="I6" s="154"/>
      <c r="J6" s="154"/>
      <c r="K6" s="154"/>
      <c r="L6" s="85"/>
      <c r="M6" s="628"/>
      <c r="N6" s="628"/>
      <c r="O6" s="85" t="s">
        <v>77</v>
      </c>
      <c r="P6" s="631" t="str">
        <f>+表紙!F47</f>
        <v>保土谷化学工業株式会社 横浜工場</v>
      </c>
      <c r="Q6" s="631"/>
      <c r="R6" s="631"/>
      <c r="S6" s="631"/>
      <c r="T6" s="631"/>
      <c r="U6" s="631"/>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2.1"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42" t="s">
        <v>172</v>
      </c>
      <c r="D9" s="642"/>
      <c r="E9" s="642"/>
      <c r="F9" s="643"/>
      <c r="G9" s="312">
        <f>IF(OR(ｱ.特管廃油!D24&gt;0,ｱ.特管廃油!D24&lt;0),ｱ.特管廃油!D24,IF(G$19&gt;0,"0",0))</f>
        <v>180</v>
      </c>
      <c r="H9" s="312">
        <f>IF(OR(ｲ.特管廃酸!D24&gt;0,ｲ.特管廃酸!D24&lt;0),ｲ.特管廃酸!D24,IF(H$19&gt;0,"0",0))</f>
        <v>0</v>
      </c>
      <c r="I9" s="312">
        <f>IF(OR(ｳ.特管廃ｱﾙｶﾘ!D24&gt;0,ｳ.特管廃ｱﾙｶﾘ!D24&lt;0),ｳ.特管廃ｱﾙｶﾘ!D24,IF(I$19&gt;0,"0",0))</f>
        <v>0</v>
      </c>
      <c r="J9" s="312">
        <f>IF(OR(ｴ.感染性廃棄物!$D24&gt;0,ｴ.感染性廃棄物!$D24&lt;0),ｴ.感染性廃棄物!D24,IF(J$19&gt;0,"0",0))</f>
        <v>0</v>
      </c>
      <c r="K9" s="312" t="str">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180</v>
      </c>
    </row>
    <row r="10" spans="2:24" ht="24" customHeight="1">
      <c r="B10" s="158" t="s">
        <v>327</v>
      </c>
      <c r="C10" s="634" t="s">
        <v>244</v>
      </c>
      <c r="D10" s="634"/>
      <c r="E10" s="634"/>
      <c r="F10" s="635"/>
      <c r="G10" s="314" t="str">
        <f>IF(OR(ｱ.特管廃油!D25&gt;0,ｱ.特管廃油!D25&lt;0),ｱ.特管廃油!D25,IF(G$19&gt;0,"0",0))</f>
        <v>0</v>
      </c>
      <c r="H10" s="314">
        <f>IF(OR(ｲ.特管廃酸!D25&gt;0,ｲ.特管廃酸!D25&lt;0),ｲ.特管廃酸!D25,IF(H$19&gt;0,"0",0))</f>
        <v>0</v>
      </c>
      <c r="I10" s="314">
        <f>IF(OR(ｳ.特管廃ｱﾙｶﾘ!D25&gt;0,ｳ.特管廃ｱﾙｶﾘ!D25&lt;0),ｳ.特管廃ｱﾙｶﾘ!D25,IF(I$19&gt;0,"0",0))</f>
        <v>0</v>
      </c>
      <c r="J10" s="314">
        <f>IF(OR(ｴ.感染性廃棄物!$D25&gt;0,ｴ.感染性廃棄物!$D25&lt;0),ｴ.感染性廃棄物!D25,IF(J$19&gt;0,"0",0))</f>
        <v>0</v>
      </c>
      <c r="K10" s="314" t="str">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6" t="s">
        <v>245</v>
      </c>
      <c r="D11" s="636"/>
      <c r="E11" s="636"/>
      <c r="F11" s="637"/>
      <c r="G11" s="316" t="str">
        <f>IF(OR(ｱ.特管廃油!D26&gt;0,ｱ.特管廃油!D26&lt;0),ｱ.特管廃油!D26,IF(G$19&gt;0,"0",0))</f>
        <v>0</v>
      </c>
      <c r="H11" s="316">
        <f>IF(OR(ｲ.特管廃酸!D26&gt;0,ｲ.特管廃酸!D26&lt;0),ｲ.特管廃酸!D26,IF(H$19&gt;0,"0",0))</f>
        <v>0</v>
      </c>
      <c r="I11" s="316">
        <f>IF(OR(ｳ.特管廃ｱﾙｶﾘ!D26&gt;0,ｳ.特管廃ｱﾙｶﾘ!D26&lt;0),ｳ.特管廃ｱﾙｶﾘ!D26,IF(I$19&gt;0,"0",0))</f>
        <v>0</v>
      </c>
      <c r="J11" s="316">
        <f>IF(OR(ｴ.感染性廃棄物!$D26&gt;0,ｴ.感染性廃棄物!$D26&lt;0),ｴ.感染性廃棄物!D26,IF(J$19&gt;0,"0",0))</f>
        <v>0</v>
      </c>
      <c r="K11" s="316" t="str">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6" t="s">
        <v>246</v>
      </c>
      <c r="D12" s="636"/>
      <c r="E12" s="636"/>
      <c r="F12" s="637"/>
      <c r="G12" s="316" t="str">
        <f>IF(OR(ｱ.特管廃油!D27&gt;0,ｱ.特管廃油!D27&lt;0),ｱ.特管廃油!D27,IF(G$19&gt;0,"0",0))</f>
        <v>0</v>
      </c>
      <c r="H12" s="316">
        <f>IF(OR(ｲ.特管廃酸!D27&gt;0,ｲ.特管廃酸!D27&lt;0),ｲ.特管廃酸!D27,IF(H$19&gt;0,"0",0))</f>
        <v>0</v>
      </c>
      <c r="I12" s="316">
        <f>IF(OR(ｳ.特管廃ｱﾙｶﾘ!D27&gt;0,ｳ.特管廃ｱﾙｶﾘ!D27&lt;0),ｳ.特管廃ｱﾙｶﾘ!D27,IF(I$19&gt;0,"0",0))</f>
        <v>0</v>
      </c>
      <c r="J12" s="316">
        <f>IF(OR(ｴ.感染性廃棄物!$D27&gt;0,ｴ.感染性廃棄物!$D27&lt;0),ｴ.感染性廃棄物!D27,IF(J$19&gt;0,"0",0))</f>
        <v>0</v>
      </c>
      <c r="K12" s="316" t="str">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8" t="s">
        <v>247</v>
      </c>
      <c r="D13" s="639"/>
      <c r="E13" s="639"/>
      <c r="F13" s="640"/>
      <c r="G13" s="316" t="str">
        <f>IF(OR(ｱ.特管廃油!D28&gt;0,ｱ.特管廃油!D28&lt;0),ｱ.特管廃油!D28,IF(G$19&gt;0,"0",0))</f>
        <v>0</v>
      </c>
      <c r="H13" s="316">
        <f>IF(OR(ｲ.特管廃酸!D28&gt;0,ｲ.特管廃酸!D28&lt;0),ｲ.特管廃酸!D28,IF(H$19&gt;0,"0",0))</f>
        <v>0</v>
      </c>
      <c r="I13" s="316">
        <f>IF(OR(ｳ.特管廃ｱﾙｶﾘ!D28&gt;0,ｳ.特管廃ｱﾙｶﾘ!D28&lt;0),ｳ.特管廃ｱﾙｶﾘ!D28,IF(I$19&gt;0,"0",0))</f>
        <v>0</v>
      </c>
      <c r="J13" s="316">
        <f>IF(OR(ｴ.感染性廃棄物!$D28&gt;0,ｴ.感染性廃棄物!$D28&lt;0),ｴ.感染性廃棄物!D28,IF(J$19&gt;0,"0",0))</f>
        <v>0</v>
      </c>
      <c r="K13" s="316" t="str">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6" t="s">
        <v>181</v>
      </c>
      <c r="D14" s="636"/>
      <c r="E14" s="636"/>
      <c r="F14" s="637"/>
      <c r="G14" s="316">
        <f>IF(OR(ｱ.特管廃油!D29&gt;0,ｱ.特管廃油!D29&lt;0),ｱ.特管廃油!D29,IF(G$19&gt;0,"0",0))</f>
        <v>180</v>
      </c>
      <c r="H14" s="316">
        <f>IF(OR(ｲ.特管廃酸!D29&gt;0,ｲ.特管廃酸!D29&lt;0),ｲ.特管廃酸!D29,IF(H$19&gt;0,"0",0))</f>
        <v>0</v>
      </c>
      <c r="I14" s="316">
        <f>IF(OR(ｳ.特管廃ｱﾙｶﾘ!D29&gt;0,ｳ.特管廃ｱﾙｶﾘ!D29&lt;0),ｳ.特管廃ｱﾙｶﾘ!D29,IF(I$19&gt;0,"0",0))</f>
        <v>0</v>
      </c>
      <c r="J14" s="316">
        <f>IF(OR(ｴ.感染性廃棄物!$D29&gt;0,ｴ.感染性廃棄物!$D29&lt;0),ｴ.感染性廃棄物!D29,IF(J$19&gt;0,"0",0))</f>
        <v>0</v>
      </c>
      <c r="K14" s="316" t="str">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180</v>
      </c>
    </row>
    <row r="15" spans="2:24" ht="24" customHeight="1">
      <c r="B15" s="158" t="s">
        <v>184</v>
      </c>
      <c r="C15" s="636" t="s">
        <v>182</v>
      </c>
      <c r="D15" s="636"/>
      <c r="E15" s="636"/>
      <c r="F15" s="637"/>
      <c r="G15" s="316" t="str">
        <f>IF(OR(ｱ.特管廃油!D30&gt;0,ｱ.特管廃油!D30&lt;0),ｱ.特管廃油!D30,IF(G$19&gt;0,"0",0))</f>
        <v>0</v>
      </c>
      <c r="H15" s="316">
        <f>IF(OR(ｲ.特管廃酸!D30&gt;0,ｲ.特管廃酸!D30&lt;0),ｲ.特管廃酸!D30,IF(H$19&gt;0,"0",0))</f>
        <v>0</v>
      </c>
      <c r="I15" s="316">
        <f>IF(OR(ｳ.特管廃ｱﾙｶﾘ!D30&gt;0,ｳ.特管廃ｱﾙｶﾘ!D30&lt;0),ｳ.特管廃ｱﾙｶﾘ!D30,IF(I$19&gt;0,"0",0))</f>
        <v>0</v>
      </c>
      <c r="J15" s="316">
        <f>IF(OR(ｴ.感染性廃棄物!$D30&gt;0,ｴ.感染性廃棄物!$D30&lt;0),ｴ.感染性廃棄物!D30,IF(J$19&gt;0,"0",0))</f>
        <v>0</v>
      </c>
      <c r="K15" s="316" t="str">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36" t="s">
        <v>183</v>
      </c>
      <c r="D16" s="636"/>
      <c r="E16" s="636"/>
      <c r="F16" s="637"/>
      <c r="G16" s="316">
        <f>IF(OR(ｱ.特管廃油!D31&gt;0,ｱ.特管廃油!D31&lt;0),ｱ.特管廃油!D31,IF(G$19&gt;0,"0",0))</f>
        <v>180</v>
      </c>
      <c r="H16" s="316">
        <f>IF(OR(ｲ.特管廃酸!D31&gt;0,ｲ.特管廃酸!D31&lt;0),ｲ.特管廃酸!D31,IF(H$19&gt;0,"0",0))</f>
        <v>0</v>
      </c>
      <c r="I16" s="316">
        <f>IF(OR(ｳ.特管廃ｱﾙｶﾘ!D31&gt;0,ｳ.特管廃ｱﾙｶﾘ!D31&lt;0),ｳ.特管廃ｱﾙｶﾘ!D31,IF(I$19&gt;0,"0",0))</f>
        <v>0</v>
      </c>
      <c r="J16" s="316">
        <f>IF(OR(ｴ.感染性廃棄物!$D31&gt;0,ｴ.感染性廃棄物!$D31&lt;0),ｴ.感染性廃棄物!D31,IF(J$19&gt;0,"0",0))</f>
        <v>0</v>
      </c>
      <c r="K16" s="316" t="str">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f t="shared" si="0"/>
        <v>180</v>
      </c>
    </row>
    <row r="17" spans="2:24" ht="24" customHeight="1">
      <c r="B17" s="158"/>
      <c r="C17" s="636" t="s">
        <v>400</v>
      </c>
      <c r="D17" s="636"/>
      <c r="E17" s="636"/>
      <c r="F17" s="637"/>
      <c r="G17" s="316" t="str">
        <f>IF(OR(ｱ.特管廃油!D32&gt;0,ｱ.特管廃油!D32&lt;0),ｱ.特管廃油!D32,IF(G$19&gt;0,"0",0))</f>
        <v>0</v>
      </c>
      <c r="H17" s="316">
        <f>IF(OR(ｲ.特管廃酸!D32&gt;0,ｲ.特管廃酸!D32&lt;0),ｲ.特管廃酸!D32,IF(H$19&gt;0,"0",0))</f>
        <v>0</v>
      </c>
      <c r="I17" s="316">
        <f>IF(OR(ｳ.特管廃ｱﾙｶﾘ!D32&gt;0,ｳ.特管廃ｱﾙｶﾘ!D32&lt;0),ｳ.特管廃ｱﾙｶﾘ!D32,IF(I$19&gt;0,"0",0))</f>
        <v>0</v>
      </c>
      <c r="J17" s="316">
        <f>IF(OR(ｴ.感染性廃棄物!$D32&gt;0,ｴ.感染性廃棄物!$D32&lt;0),ｴ.感染性廃棄物!D32,IF(J$19&gt;0,"0",0))</f>
        <v>0</v>
      </c>
      <c r="K17" s="316" t="str">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32" t="s">
        <v>403</v>
      </c>
      <c r="E18" s="632"/>
      <c r="F18" s="633"/>
      <c r="G18" s="319" t="str">
        <f>IF(OR(ｱ.特管廃油!D33&gt;0,ｱ.特管廃油!D33&lt;0),ｱ.特管廃油!D33,IF(G$19&gt;0,"0",0))</f>
        <v>0</v>
      </c>
      <c r="H18" s="319">
        <f>IF(OR(ｲ.特管廃酸!D33&gt;0,ｲ.特管廃酸!D33&lt;0),ｲ.特管廃酸!D33,IF(H$19&gt;0,"0",0))</f>
        <v>0</v>
      </c>
      <c r="I18" s="319">
        <f>IF(OR(ｳ.特管廃ｱﾙｶﾘ!D33&gt;0,ｳ.特管廃ｱﾙｶﾘ!D33&lt;0),ｳ.特管廃ｱﾙｶﾘ!D33,IF(I$19&gt;0,"0",0))</f>
        <v>0</v>
      </c>
      <c r="J18" s="319">
        <f>IF(OR(ｴ.感染性廃棄物!$D33&gt;0,ｴ.感染性廃棄物!$D33&lt;0),ｴ.感染性廃棄物!D33,IF(J$19&gt;0,"0",0))</f>
        <v>0</v>
      </c>
      <c r="K18" s="319" t="str">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0" t="s">
        <v>302</v>
      </c>
      <c r="E19" s="650"/>
      <c r="F19" s="651"/>
      <c r="G19" s="322">
        <f t="shared" ref="G19:V19" si="1">+G37+G25+G23+G22+G21-G20</f>
        <v>115.8</v>
      </c>
      <c r="H19" s="322">
        <f t="shared" si="1"/>
        <v>0</v>
      </c>
      <c r="I19" s="322">
        <f t="shared" si="1"/>
        <v>0</v>
      </c>
      <c r="J19" s="322">
        <f t="shared" si="1"/>
        <v>0</v>
      </c>
      <c r="K19" s="322">
        <f t="shared" si="1"/>
        <v>0.09</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115.89</v>
      </c>
    </row>
    <row r="20" spans="2:24" ht="24" customHeight="1" thickBot="1">
      <c r="B20" s="156"/>
      <c r="C20" s="205" t="s">
        <v>173</v>
      </c>
      <c r="D20" s="652" t="s">
        <v>174</v>
      </c>
      <c r="E20" s="652"/>
      <c r="F20" s="653"/>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4" t="s">
        <v>215</v>
      </c>
      <c r="F21" s="655"/>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8" t="s">
        <v>282</v>
      </c>
      <c r="F22" s="649"/>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4" t="s">
        <v>216</v>
      </c>
      <c r="F23" s="645"/>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6" t="s">
        <v>203</v>
      </c>
      <c r="F25" s="647"/>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63" t="s">
        <v>136</v>
      </c>
      <c r="D26" s="365" t="s">
        <v>21</v>
      </c>
      <c r="E26" s="656" t="s">
        <v>218</v>
      </c>
      <c r="F26" s="657"/>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63"/>
      <c r="D27" s="161" t="s">
        <v>25</v>
      </c>
      <c r="E27" s="656" t="s">
        <v>219</v>
      </c>
      <c r="F27" s="657"/>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64"/>
      <c r="D28" s="66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64"/>
      <c r="D29" s="66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6" customHeight="1">
      <c r="B30" s="158" t="s">
        <v>327</v>
      </c>
      <c r="C30" s="664"/>
      <c r="D30" s="66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64"/>
      <c r="D31" s="113" t="s">
        <v>140</v>
      </c>
      <c r="E31" s="656" t="s">
        <v>223</v>
      </c>
      <c r="F31" s="657"/>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8" t="s">
        <v>135</v>
      </c>
      <c r="D37" s="113" t="s">
        <v>141</v>
      </c>
      <c r="E37" s="665" t="s">
        <v>176</v>
      </c>
      <c r="F37" s="666"/>
      <c r="G37" s="346">
        <f t="shared" ref="G37:V37" si="7">+G38+G42</f>
        <v>115.8</v>
      </c>
      <c r="H37" s="346">
        <f t="shared" si="7"/>
        <v>0</v>
      </c>
      <c r="I37" s="346">
        <f t="shared" si="7"/>
        <v>0</v>
      </c>
      <c r="J37" s="346">
        <f t="shared" si="7"/>
        <v>0</v>
      </c>
      <c r="K37" s="346">
        <f t="shared" si="7"/>
        <v>0.09</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115.89</v>
      </c>
    </row>
    <row r="38" spans="2:24" ht="24" customHeight="1">
      <c r="B38" s="156"/>
      <c r="C38" s="658"/>
      <c r="D38" s="195"/>
      <c r="E38" s="193" t="s">
        <v>195</v>
      </c>
      <c r="F38" s="360"/>
      <c r="G38" s="340">
        <f t="shared" ref="G38:V38" si="8">SUM(G39:G41)</f>
        <v>115.8</v>
      </c>
      <c r="H38" s="340">
        <f t="shared" si="8"/>
        <v>0</v>
      </c>
      <c r="I38" s="340">
        <f t="shared" si="8"/>
        <v>0</v>
      </c>
      <c r="J38" s="340">
        <f t="shared" si="8"/>
        <v>0</v>
      </c>
      <c r="K38" s="340">
        <f t="shared" si="8"/>
        <v>0.09</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115.89</v>
      </c>
    </row>
    <row r="39" spans="2:24" ht="24" customHeight="1">
      <c r="B39" s="156"/>
      <c r="C39" s="658"/>
      <c r="D39" s="196"/>
      <c r="E39" s="191"/>
      <c r="F39" s="189" t="s">
        <v>175</v>
      </c>
      <c r="G39" s="342">
        <f>+ｱ.特管廃油!$AA$28</f>
        <v>115.8</v>
      </c>
      <c r="H39" s="342">
        <f>+ｲ.特管廃酸!$AA$28</f>
        <v>0</v>
      </c>
      <c r="I39" s="342">
        <f>+ｳ.特管廃ｱﾙｶﾘ!$AA$28</f>
        <v>0</v>
      </c>
      <c r="J39" s="342">
        <f>+ｴ.感染性廃棄物!$AA$28</f>
        <v>0</v>
      </c>
      <c r="K39" s="342">
        <f>+ｵ.廃PCB等!$AA$28</f>
        <v>0.09</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115.89</v>
      </c>
    </row>
    <row r="40" spans="2:24" ht="24" customHeight="1">
      <c r="B40" s="156"/>
      <c r="C40" s="658"/>
      <c r="D40" s="196"/>
      <c r="E40" s="191"/>
      <c r="F40" s="189" t="s">
        <v>194</v>
      </c>
      <c r="G40" s="342">
        <f>+ｱ.特管廃油!$AA$29</f>
        <v>0</v>
      </c>
      <c r="H40" s="342">
        <f>+ｲ.特管廃酸!$AA$29</f>
        <v>0</v>
      </c>
      <c r="I40" s="342">
        <f>+ｳ.特管廃ｱﾙｶﾘ!$AA$29</f>
        <v>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0</v>
      </c>
    </row>
    <row r="41" spans="2:24" ht="24" customHeight="1">
      <c r="B41" s="156"/>
      <c r="C41" s="65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9" t="s">
        <v>224</v>
      </c>
      <c r="E43" s="669"/>
      <c r="F43" s="670"/>
      <c r="G43" s="348">
        <f>+ｱ.特管廃油!$AL$27</f>
        <v>115.8</v>
      </c>
      <c r="H43" s="348">
        <f>+ｲ.特管廃酸!$AL$27</f>
        <v>0</v>
      </c>
      <c r="I43" s="348">
        <f>+ｳ.特管廃ｱﾙｶﾘ!$AL$27</f>
        <v>0</v>
      </c>
      <c r="J43" s="348">
        <f>+ｴ.感染性廃棄物!$AL$27</f>
        <v>0</v>
      </c>
      <c r="K43" s="348">
        <f>+ｵ.廃PCB等!$AL$27</f>
        <v>0.09</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115.89</v>
      </c>
    </row>
    <row r="44" spans="2:24" ht="24" customHeight="1">
      <c r="B44" s="156"/>
      <c r="C44" s="163"/>
      <c r="D44" s="161" t="s">
        <v>150</v>
      </c>
      <c r="E44" s="656" t="s">
        <v>178</v>
      </c>
      <c r="F44" s="657"/>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48" t="s">
        <v>179</v>
      </c>
      <c r="F45" s="649"/>
      <c r="G45" s="352">
        <f>+ｱ.特管廃油!$AS$24</f>
        <v>115.8</v>
      </c>
      <c r="H45" s="352">
        <f>+ｲ.特管廃酸!$AS$24</f>
        <v>0</v>
      </c>
      <c r="I45" s="352">
        <f>+ｳ.特管廃ｱﾙｶﾘ!$AS$24</f>
        <v>0</v>
      </c>
      <c r="J45" s="352">
        <f>+ｴ.感染性廃棄物!$AS$24</f>
        <v>0</v>
      </c>
      <c r="K45" s="352">
        <f>+ｵ.廃PCB等!$AS$24</f>
        <v>0.09</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115.89</v>
      </c>
    </row>
    <row r="46" spans="2:24" ht="24" customHeight="1">
      <c r="B46" s="156"/>
      <c r="C46" s="163"/>
      <c r="D46" s="358" t="s">
        <v>154</v>
      </c>
      <c r="E46" s="639" t="s">
        <v>404</v>
      </c>
      <c r="F46" s="640"/>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85" customHeight="1" thickBot="1">
      <c r="B47" s="157"/>
      <c r="C47" s="164"/>
      <c r="D47" s="162" t="s">
        <v>155</v>
      </c>
      <c r="E47" s="667" t="s">
        <v>405</v>
      </c>
      <c r="F47" s="668"/>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20.100000000000001"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295.8</v>
      </c>
      <c r="H55" s="385">
        <f t="shared" ref="H55:V55" si="9">IF(H9="0",+H19+H20,+H9+H19+H20)</f>
        <v>0</v>
      </c>
      <c r="I55" s="385">
        <f t="shared" si="9"/>
        <v>0</v>
      </c>
      <c r="J55" s="385">
        <f t="shared" si="9"/>
        <v>0</v>
      </c>
      <c r="K55" s="385">
        <f t="shared" si="9"/>
        <v>0.09</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295.89</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B1:BJ76"/>
  <sheetViews>
    <sheetView showGridLines="0" zoomScaleNormal="100" workbookViewId="0">
      <selection activeCell="AA29" sqref="AA29:AE29"/>
    </sheetView>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0" width="9" style="38"/>
    <col min="51" max="51" width="49.8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1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35" customHeight="1">
      <c r="B3" s="523"/>
      <c r="C3" s="523"/>
      <c r="D3" s="523"/>
      <c r="E3" s="523"/>
      <c r="F3" s="523"/>
      <c r="G3" s="523"/>
      <c r="H3" s="523"/>
      <c r="I3" s="523"/>
      <c r="J3" s="523"/>
      <c r="K3"/>
      <c r="L3"/>
      <c r="M3"/>
      <c r="N3"/>
      <c r="O3"/>
      <c r="P3"/>
      <c r="Q3"/>
      <c r="R3"/>
      <c r="S3"/>
      <c r="T3"/>
      <c r="U3"/>
      <c r="V3"/>
      <c r="W3"/>
      <c r="X3"/>
      <c r="Y3"/>
      <c r="Z3" s="40"/>
      <c r="AA3" s="40"/>
      <c r="AB3" s="615"/>
      <c r="AC3" s="616"/>
      <c r="AD3" s="616"/>
      <c r="AE3" s="84"/>
      <c r="AF3" s="98"/>
      <c r="AG3" s="98"/>
      <c r="AH3" s="98"/>
      <c r="AI3" s="98"/>
      <c r="AJ3" s="98"/>
      <c r="AK3" s="98"/>
      <c r="AL3" s="98"/>
      <c r="AM3" s="98"/>
      <c r="AN3" s="98"/>
      <c r="AO3" s="98"/>
      <c r="AP3" s="603" t="s">
        <v>298</v>
      </c>
      <c r="AQ3" s="604"/>
      <c r="AR3" s="605"/>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6"/>
      <c r="AQ4" s="607"/>
      <c r="AR4" s="608"/>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17" t="s">
        <v>81</v>
      </c>
      <c r="AA5" s="617"/>
      <c r="AB5" s="618"/>
      <c r="AC5" s="618"/>
      <c r="AD5" s="618"/>
      <c r="AE5" s="84" t="s">
        <v>75</v>
      </c>
      <c r="AF5" s="533" t="str">
        <f>+表紙!F47</f>
        <v>保土谷化学工業株式会社 横浜工場</v>
      </c>
      <c r="AG5" s="533"/>
      <c r="AH5" s="533"/>
      <c r="AI5" s="533"/>
      <c r="AJ5" s="533"/>
      <c r="AK5" s="533"/>
      <c r="AL5" s="533"/>
      <c r="AM5" s="533"/>
      <c r="AN5" s="533"/>
      <c r="AO5" s="533"/>
      <c r="AP5" s="533"/>
      <c r="AQ5" s="533"/>
      <c r="AR5" s="533"/>
      <c r="AS5" s="533"/>
      <c r="AT5" s="533"/>
      <c r="AU5" s="533"/>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35" customHeight="1" thickBot="1">
      <c r="B7" s="587" t="s">
        <v>278</v>
      </c>
      <c r="C7" s="588"/>
      <c r="D7" s="584" t="s">
        <v>248</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1"/>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1"/>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622"/>
      <c r="AF10" s="54"/>
      <c r="AN10" s="51"/>
      <c r="AO10" s="51"/>
      <c r="AP10" s="51"/>
      <c r="AQ10" s="51"/>
      <c r="AR10" s="51"/>
      <c r="AS10"/>
      <c r="AT10"/>
      <c r="AU10"/>
      <c r="AV10"/>
      <c r="AW10" s="381"/>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1"/>
    </row>
    <row r="12" spans="2:49" ht="24.75" customHeight="1" thickTop="1" thickBot="1">
      <c r="F12" s="546">
        <f>+ROUND(P12,2)+ROUND(P15,2)+ROUND(P18,2)+ROUND(P24,2)+P27-ROUND(F15,2)</f>
        <v>115.8</v>
      </c>
      <c r="G12" s="547"/>
      <c r="H12" s="547"/>
      <c r="I12" s="222" t="s">
        <v>189</v>
      </c>
      <c r="J12" s="51"/>
      <c r="K12" s="52"/>
      <c r="L12" s="51"/>
      <c r="M12" s="581"/>
      <c r="N12" s="53"/>
      <c r="P12" s="542"/>
      <c r="Q12" s="597"/>
      <c r="R12" s="597"/>
      <c r="S12" s="597"/>
      <c r="T12" s="50" t="s">
        <v>22</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1"/>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2" t="s">
        <v>23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1"/>
    </row>
    <row r="15" spans="2:49" ht="24.75" customHeight="1" thickBot="1">
      <c r="F15" s="558"/>
      <c r="G15" s="559"/>
      <c r="H15" s="559"/>
      <c r="I15" s="42" t="s">
        <v>189</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1"/>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31</v>
      </c>
      <c r="AT16" s="549"/>
      <c r="AU16" s="223"/>
      <c r="AV16" s="42" t="s">
        <v>13</v>
      </c>
      <c r="AW16" s="381"/>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1"/>
    </row>
    <row r="18" spans="2:49" ht="27" customHeight="1" thickBot="1">
      <c r="K18" s="54"/>
      <c r="L18" s="51"/>
      <c r="M18" s="581"/>
      <c r="N18" s="54"/>
      <c r="P18" s="542"/>
      <c r="Q18" s="597"/>
      <c r="R18" s="597"/>
      <c r="S18" s="597"/>
      <c r="T18" s="50" t="s">
        <v>14</v>
      </c>
      <c r="U18"/>
      <c r="V18" s="227"/>
      <c r="W18"/>
      <c r="X18" s="181"/>
      <c r="Y18" s="546">
        <f>+ROUND(AH9,2)+ROUND(AH12,2)+ROUND(AH15,2)+AH18</f>
        <v>0</v>
      </c>
      <c r="Z18" s="547"/>
      <c r="AA18" s="547"/>
      <c r="AB18" s="50" t="s">
        <v>4</v>
      </c>
      <c r="AC18" s="179"/>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521"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522"/>
    </row>
    <row r="20" spans="2:49" ht="27" customHeight="1" thickTop="1" thickBot="1">
      <c r="K20" s="54"/>
      <c r="L20" s="51"/>
      <c r="M20" s="581"/>
      <c r="N20" s="54"/>
      <c r="P20" s="43" t="s">
        <v>48</v>
      </c>
      <c r="Q20" s="540" t="s">
        <v>208</v>
      </c>
      <c r="R20" s="540"/>
      <c r="S20" s="540"/>
      <c r="T20" s="541"/>
      <c r="U20" s="122"/>
      <c r="V20" s="228"/>
      <c r="W20" s="230"/>
      <c r="X20" s="231"/>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522"/>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2"/>
      <c r="V21" s="122"/>
      <c r="W21" s="122"/>
      <c r="X21" s="122"/>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1"/>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1"/>
    </row>
    <row r="24" spans="2:49" ht="27" customHeight="1" thickBot="1">
      <c r="B24" s="536" t="s">
        <v>160</v>
      </c>
      <c r="C24" s="537"/>
      <c r="D24" s="563">
        <v>180</v>
      </c>
      <c r="E24" s="563"/>
      <c r="F24" s="563"/>
      <c r="G24" s="182" t="s">
        <v>158</v>
      </c>
      <c r="H24" s="534">
        <f>+F12</f>
        <v>115.8</v>
      </c>
      <c r="I24" s="535"/>
      <c r="J24" s="182" t="s">
        <v>158</v>
      </c>
      <c r="K24" s="54"/>
      <c r="L24" s="51"/>
      <c r="M24" s="582"/>
      <c r="P24" s="572"/>
      <c r="Q24" s="602"/>
      <c r="R24" s="602"/>
      <c r="S24" s="602"/>
      <c r="T24" s="42" t="s">
        <v>34</v>
      </c>
      <c r="U24"/>
      <c r="V24"/>
      <c r="W24"/>
      <c r="X24"/>
      <c r="AC24" s="51"/>
      <c r="AD24" s="51"/>
      <c r="AE24"/>
      <c r="AF24"/>
      <c r="AG24"/>
      <c r="AH24"/>
      <c r="AI24" s="237"/>
      <c r="AJ24"/>
      <c r="AK24" s="51"/>
      <c r="AL24" s="130"/>
      <c r="AM24" s="51"/>
      <c r="AN24" s="51"/>
      <c r="AQ24" s="54"/>
      <c r="AR24" s="135"/>
      <c r="AS24" s="546">
        <f>+ROUND(AU16,2)+ROUND(AA28,2)</f>
        <v>115.8</v>
      </c>
      <c r="AT24" s="547"/>
      <c r="AU24" s="547"/>
      <c r="AV24" s="50" t="s">
        <v>13</v>
      </c>
      <c r="AW24" s="381"/>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1"/>
    </row>
    <row r="27" spans="2:49" ht="27" customHeight="1" thickBot="1">
      <c r="B27" s="536" t="s">
        <v>164</v>
      </c>
      <c r="C27" s="537"/>
      <c r="D27" s="563">
        <v>0</v>
      </c>
      <c r="E27" s="563"/>
      <c r="F27" s="563"/>
      <c r="G27" s="182" t="s">
        <v>158</v>
      </c>
      <c r="H27" s="534">
        <f>+Y21</f>
        <v>0</v>
      </c>
      <c r="I27" s="535"/>
      <c r="J27" s="182" t="s">
        <v>158</v>
      </c>
      <c r="M27" s="581"/>
      <c r="P27" s="550">
        <f>+R30+ROUND(R33,2)</f>
        <v>115.8</v>
      </c>
      <c r="Q27" s="583"/>
      <c r="R27" s="583"/>
      <c r="S27" s="583"/>
      <c r="T27" s="42" t="s">
        <v>38</v>
      </c>
      <c r="U27" s="62"/>
      <c r="V27" s="62"/>
      <c r="Y27" s="60" t="s">
        <v>39</v>
      </c>
      <c r="Z27" s="63"/>
      <c r="AH27" s="51"/>
      <c r="AI27" s="51"/>
      <c r="AJ27" s="51"/>
      <c r="AK27" s="51"/>
      <c r="AL27" s="546">
        <f>+AH18+P27</f>
        <v>115.8</v>
      </c>
      <c r="AM27" s="547"/>
      <c r="AN27" s="547"/>
      <c r="AO27" s="547"/>
      <c r="AP27" s="50" t="s">
        <v>13</v>
      </c>
      <c r="AQ27" s="239"/>
      <c r="AR27" s="117"/>
      <c r="AS27" s="542"/>
      <c r="AT27" s="543"/>
      <c r="AU27" s="543"/>
      <c r="AV27" s="50" t="s">
        <v>13</v>
      </c>
      <c r="AW27" s="381"/>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115.8</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6" t="s">
        <v>165</v>
      </c>
      <c r="C29" s="537"/>
      <c r="D29" s="563">
        <v>180</v>
      </c>
      <c r="E29" s="563"/>
      <c r="F29" s="563"/>
      <c r="G29" s="182" t="s">
        <v>158</v>
      </c>
      <c r="H29" s="534">
        <f>+AL27</f>
        <v>115.8</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1"/>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115.8</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1"/>
    </row>
    <row r="31" spans="2:49" ht="27" customHeight="1" thickTop="1" thickBot="1">
      <c r="B31" s="536" t="s">
        <v>167</v>
      </c>
      <c r="C31" s="537"/>
      <c r="D31" s="563">
        <v>180</v>
      </c>
      <c r="E31" s="563"/>
      <c r="F31" s="563"/>
      <c r="G31" s="182" t="s">
        <v>158</v>
      </c>
      <c r="H31" s="534">
        <f>+AS24</f>
        <v>115.8</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1"/>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1"/>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1"/>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875" style="16" customWidth="1"/>
    <col min="7" max="7" width="7.5" style="16" customWidth="1"/>
    <col min="8" max="8" width="13.875" style="16" customWidth="1"/>
    <col min="9" max="9" width="5.875" style="16" customWidth="1"/>
    <col min="10" max="10" width="3.875" style="16" customWidth="1"/>
    <col min="11" max="11" width="10.875" style="16" customWidth="1"/>
    <col min="12" max="12" width="9.625" style="16" customWidth="1"/>
    <col min="13" max="13" width="7.875" style="16" customWidth="1"/>
    <col min="14" max="14" width="6.875" style="16" customWidth="1"/>
    <col min="15" max="15" width="7.875" style="16" customWidth="1"/>
    <col min="16" max="16" width="2.125" style="16" customWidth="1"/>
    <col min="17" max="16384" width="9" style="16"/>
  </cols>
  <sheetData>
    <row r="1" spans="1:16" ht="16.350000000000001" customHeight="1">
      <c r="C1" s="72" t="s">
        <v>204</v>
      </c>
    </row>
    <row r="2" spans="1:16" ht="16.350000000000001" customHeight="1">
      <c r="C2" s="72"/>
    </row>
    <row r="3" spans="1:16" ht="14.1" customHeight="1" thickBot="1">
      <c r="O3" s="95" t="s">
        <v>133</v>
      </c>
    </row>
    <row r="4" spans="1:16" ht="13.5">
      <c r="A4" s="16">
        <v>14</v>
      </c>
      <c r="M4" s="423" t="s">
        <v>295</v>
      </c>
      <c r="N4" s="93" t="s">
        <v>87</v>
      </c>
      <c r="O4" s="94" t="s">
        <v>88</v>
      </c>
    </row>
    <row r="5" spans="1:16" ht="20.100000000000001" customHeight="1" thickBot="1">
      <c r="A5" s="17" t="e">
        <f>+#REF!</f>
        <v>#REF!</v>
      </c>
      <c r="C5" s="16" t="s">
        <v>285</v>
      </c>
      <c r="M5" s="630"/>
      <c r="N5" s="209" t="str">
        <f>+表紙!N28</f>
        <v>○</v>
      </c>
      <c r="O5" s="210" t="str">
        <f>+表紙!O28</f>
        <v>　</v>
      </c>
    </row>
    <row r="6" spans="1:16" ht="13.5">
      <c r="C6" s="500" t="s">
        <v>380</v>
      </c>
      <c r="D6" s="676"/>
      <c r="E6" s="676"/>
      <c r="F6" s="676"/>
      <c r="G6" s="676"/>
      <c r="H6" s="676"/>
      <c r="I6" s="676"/>
      <c r="J6" s="676"/>
      <c r="K6" s="676"/>
      <c r="L6" s="676"/>
      <c r="M6" s="676"/>
      <c r="N6" s="676"/>
      <c r="O6" s="676"/>
    </row>
    <row r="7" spans="1:16" ht="13.3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35" customHeight="1">
      <c r="C10" s="76"/>
      <c r="O10" s="77"/>
    </row>
    <row r="11" spans="1:16" ht="13.5">
      <c r="C11" s="76"/>
      <c r="L11" s="715" t="str">
        <f>+表紙!L34</f>
        <v>令和 ６年   ６月  ２1日</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35" customHeight="1">
      <c r="A15" s="17">
        <v>3</v>
      </c>
      <c r="C15" s="76"/>
      <c r="H15" s="206" t="s">
        <v>202</v>
      </c>
      <c r="I15" s="206"/>
      <c r="O15" s="77"/>
    </row>
    <row r="16" spans="1:16" ht="26.25" customHeight="1">
      <c r="C16" s="76"/>
      <c r="H16" s="18" t="s">
        <v>6</v>
      </c>
      <c r="I16" s="18"/>
      <c r="J16" s="684" t="str">
        <f>+表紙!J39</f>
        <v>横浜市鶴見区大黒町7番43号</v>
      </c>
      <c r="K16" s="684"/>
      <c r="L16" s="685"/>
      <c r="M16" s="685"/>
      <c r="N16" s="685"/>
      <c r="O16" s="686"/>
    </row>
    <row r="17" spans="1:17" ht="26.25" customHeight="1">
      <c r="C17" s="76"/>
      <c r="H17" s="18" t="s">
        <v>7</v>
      </c>
      <c r="I17" s="18"/>
      <c r="J17" s="684" t="str">
        <f>+表紙!J40</f>
        <v>保土谷化学工業株式会社 横浜工場
工場長　長岡 誠</v>
      </c>
      <c r="K17" s="684"/>
      <c r="L17" s="685"/>
      <c r="M17" s="685"/>
      <c r="N17" s="685"/>
      <c r="O17" s="686"/>
    </row>
    <row r="18" spans="1:17">
      <c r="C18" s="76"/>
      <c r="J18" s="16" t="s">
        <v>8</v>
      </c>
      <c r="O18" s="77"/>
    </row>
    <row r="19" spans="1:17">
      <c r="C19" s="76"/>
      <c r="J19" s="19" t="s">
        <v>9</v>
      </c>
      <c r="K19" s="19"/>
      <c r="L19" s="689" t="str">
        <f>IF(+表紙!L42="","",+表紙!L42)</f>
        <v>045（521）1321</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保土谷化学工業株式会社 横浜工場</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2067</v>
      </c>
      <c r="N25" s="702"/>
      <c r="O25" s="703"/>
    </row>
    <row r="26" spans="1:17" ht="21" customHeight="1">
      <c r="C26" s="417" t="s">
        <v>11</v>
      </c>
      <c r="D26" s="445"/>
      <c r="E26" s="446"/>
      <c r="F26" s="706" t="str">
        <f>+表紙!F49</f>
        <v>横浜市鶴見区大黒町7番43号</v>
      </c>
      <c r="G26" s="707"/>
      <c r="H26" s="707"/>
      <c r="I26" s="707"/>
      <c r="J26" s="707"/>
      <c r="K26" s="707"/>
      <c r="L26" s="115" t="s">
        <v>134</v>
      </c>
      <c r="M26" s="207"/>
      <c r="N26" s="723" t="str">
        <f>IF(+表紙!N49="","",+表紙!N49)</f>
        <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Ｅ16－化学工業</v>
      </c>
      <c r="G29" s="720"/>
      <c r="H29" s="720"/>
      <c r="I29" s="720"/>
      <c r="J29" s="25" t="s">
        <v>47</v>
      </c>
      <c r="K29" s="25"/>
      <c r="L29" s="725" t="str">
        <f>IF(+表紙!L52="","",+表紙!L52)</f>
        <v>合成染料製造</v>
      </c>
      <c r="M29" s="725"/>
      <c r="N29" s="726"/>
      <c r="O29" s="727"/>
      <c r="Q29" s="21"/>
    </row>
    <row r="30" spans="1:17" ht="19.5" customHeight="1">
      <c r="C30" s="288"/>
      <c r="D30" s="299" t="s">
        <v>19</v>
      </c>
      <c r="E30" s="300" t="s">
        <v>339</v>
      </c>
      <c r="F30" s="718" t="s">
        <v>340</v>
      </c>
      <c r="G30" s="487"/>
      <c r="H30" s="719"/>
      <c r="I30" s="718" t="s">
        <v>341</v>
      </c>
      <c r="J30" s="489"/>
      <c r="K30" s="490"/>
      <c r="L30" s="721">
        <f>IF(+表紙!L53="","",+表紙!L53)</f>
        <v>2329</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t="str">
        <f>IF(+表紙!L56="","",+表紙!L56)</f>
        <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f>IF(+表紙!F59="","",+表紙!F59)</f>
        <v>151</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180</v>
      </c>
      <c r="I40" s="216" t="s">
        <v>4</v>
      </c>
      <c r="J40" s="439" t="s">
        <v>293</v>
      </c>
      <c r="K40" s="440"/>
      <c r="L40" s="441"/>
      <c r="M40" s="680">
        <f>+表紙!M63</f>
        <v>180</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t="str">
        <f>+表紙!M64</f>
        <v>0</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f>+表紙!M65</f>
        <v>180</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t="str">
        <f>IF(表紙!M69="","",表紙!M69)</f>
        <v/>
      </c>
      <c r="N46" s="274" t="s">
        <v>329</v>
      </c>
      <c r="O46" s="275"/>
    </row>
    <row r="47" spans="3:17" ht="17.25" customHeight="1">
      <c r="C47" s="276"/>
      <c r="D47" s="391"/>
      <c r="E47" s="392"/>
      <c r="F47" s="392"/>
      <c r="G47" s="392"/>
      <c r="H47" s="392"/>
      <c r="I47" s="393"/>
      <c r="J47" s="510" t="s">
        <v>413</v>
      </c>
      <c r="K47" s="511"/>
      <c r="L47" s="511"/>
      <c r="M47" s="278">
        <f>IF(表紙!M70="","",表紙!M70)</f>
        <v>115.8</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35" customHeight="1">
      <c r="A59" s="16"/>
      <c r="B59" s="16"/>
      <c r="C59" s="169">
        <v>3</v>
      </c>
      <c r="D59" s="425" t="s">
        <v>416</v>
      </c>
      <c r="E59" s="425"/>
      <c r="F59" s="425"/>
      <c r="G59" s="425"/>
      <c r="H59" s="425"/>
      <c r="I59" s="425"/>
      <c r="J59" s="425"/>
      <c r="K59" s="425"/>
      <c r="L59" s="425"/>
      <c r="M59" s="425"/>
      <c r="N59" s="425"/>
      <c r="O59" s="426"/>
    </row>
    <row r="60" spans="1:15" ht="28.3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3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35" customHeight="1">
      <c r="A73" s="16"/>
      <c r="B73" s="16"/>
      <c r="C73" s="169"/>
      <c r="D73" s="170" t="s">
        <v>236</v>
      </c>
      <c r="E73" s="425" t="s">
        <v>378</v>
      </c>
      <c r="F73" s="425"/>
      <c r="G73" s="425"/>
      <c r="H73" s="425"/>
      <c r="I73" s="425"/>
      <c r="J73" s="425"/>
      <c r="K73" s="425"/>
      <c r="L73" s="425"/>
      <c r="M73" s="425"/>
      <c r="N73" s="425"/>
      <c r="O73" s="426"/>
    </row>
    <row r="74" spans="1:15" ht="28.35" customHeight="1">
      <c r="A74" s="16"/>
      <c r="B74" s="16"/>
      <c r="C74" s="169"/>
      <c r="D74" s="170" t="s">
        <v>237</v>
      </c>
      <c r="E74" s="425" t="s">
        <v>241</v>
      </c>
      <c r="F74" s="425"/>
      <c r="G74" s="425"/>
      <c r="H74" s="425"/>
      <c r="I74" s="425"/>
      <c r="J74" s="425"/>
      <c r="K74" s="425"/>
      <c r="L74" s="425"/>
      <c r="M74" s="425"/>
      <c r="N74" s="425"/>
      <c r="O74" s="426"/>
    </row>
    <row r="75" spans="1:15" ht="28.3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election activeCell="AA29" sqref="AA29:AE29"/>
    </sheetView>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249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election activeCell="D24" sqref="D24:F24"/>
    </sheetView>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250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251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pageSetUpPr fitToPage="1"/>
  </sheetPr>
  <dimension ref="B1:BJ76"/>
  <sheetViews>
    <sheetView showGridLines="0" topLeftCell="A18" zoomScaleNormal="100" workbookViewId="0">
      <selection activeCell="P33" sqref="P33"/>
    </sheetView>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252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0.09</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0.09</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0.09</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0.09</v>
      </c>
      <c r="Q27" s="583"/>
      <c r="R27" s="583"/>
      <c r="S27" s="583"/>
      <c r="T27" s="42" t="s">
        <v>38</v>
      </c>
      <c r="U27" s="62"/>
      <c r="V27" s="62"/>
      <c r="Y27" s="60" t="s">
        <v>39</v>
      </c>
      <c r="Z27" s="63"/>
      <c r="AH27" s="51"/>
      <c r="AI27" s="51"/>
      <c r="AJ27" s="51"/>
      <c r="AK27" s="51"/>
      <c r="AL27" s="546">
        <f>+AH18+P27</f>
        <v>0.09</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v>0.09</v>
      </c>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0.09</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0.09</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0.09</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35" customHeight="1" thickBot="1">
      <c r="B7" s="587" t="s">
        <v>278</v>
      </c>
      <c r="C7" s="588"/>
      <c r="D7" s="584" t="s">
        <v>253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35" customHeight="1" thickBot="1">
      <c r="B7" s="587" t="s">
        <v>278</v>
      </c>
      <c r="C7" s="588"/>
      <c r="D7" s="584" t="s">
        <v>254</v>
      </c>
      <c r="E7" s="585"/>
      <c r="F7" s="585"/>
      <c r="G7" s="585"/>
      <c r="H7" s="585"/>
      <c r="I7" s="586"/>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875" style="38" customWidth="1"/>
    <col min="7" max="7" width="2.375" style="38" customWidth="1"/>
    <col min="8" max="8" width="10.375" style="38" customWidth="1"/>
    <col min="9" max="9" width="2.375" style="38" customWidth="1"/>
    <col min="10" max="11" width="2.5" style="38" customWidth="1"/>
    <col min="12" max="15" width="2.875" style="38" customWidth="1"/>
    <col min="16" max="16" width="3" style="38" customWidth="1"/>
    <col min="17" max="19" width="4.875" style="38" customWidth="1"/>
    <col min="20" max="22" width="2.875" style="38" customWidth="1"/>
    <col min="23" max="24" width="2.5" style="38" customWidth="1"/>
    <col min="25" max="25" width="2.875" style="38" customWidth="1"/>
    <col min="26" max="26" width="7.875" style="38" customWidth="1"/>
    <col min="27" max="27" width="4.875" style="38" customWidth="1"/>
    <col min="28" max="28" width="2" style="38" customWidth="1"/>
    <col min="29" max="30" width="2.375" style="38" customWidth="1"/>
    <col min="31" max="31" width="3.125" style="38" customWidth="1"/>
    <col min="32" max="33" width="2.375" style="38" customWidth="1"/>
    <col min="34" max="34" width="2.875" style="38" customWidth="1"/>
    <col min="35" max="35" width="7.875" style="38" customWidth="1"/>
    <col min="36" max="37" width="4.375" style="38" customWidth="1"/>
    <col min="38" max="38" width="3.375" style="38" customWidth="1"/>
    <col min="39" max="40" width="2.875" style="38" customWidth="1"/>
    <col min="41" max="41" width="10.875" style="38" customWidth="1"/>
    <col min="42" max="42" width="2.875" style="38" customWidth="1"/>
    <col min="43" max="44" width="2.5" style="38" customWidth="1"/>
    <col min="45" max="45" width="2.875" style="38" customWidth="1"/>
    <col min="46" max="46" width="7.875" style="38" customWidth="1"/>
    <col min="47" max="47" width="11.875" style="38" customWidth="1"/>
    <col min="48" max="48" width="1.875" style="38" customWidth="1"/>
    <col min="49" max="49" width="5.375" style="38" customWidth="1"/>
    <col min="50" max="58" width="9" style="38"/>
    <col min="59" max="59" width="16.1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3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保土谷化学工業株式会社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35" customHeight="1" thickBot="1">
      <c r="B7" s="587" t="s">
        <v>278</v>
      </c>
      <c r="C7" s="588"/>
      <c r="D7" s="584" t="s">
        <v>255</v>
      </c>
      <c r="E7" s="585"/>
      <c r="F7" s="585"/>
      <c r="G7" s="585"/>
      <c r="H7" s="585"/>
      <c r="I7" s="586"/>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35" customHeight="1" thickTop="1" thickBot="1">
      <c r="B8" s="41" t="s">
        <v>83</v>
      </c>
      <c r="C8" s="594" t="s">
        <v>86</v>
      </c>
      <c r="D8" s="594"/>
      <c r="E8" s="594"/>
      <c r="F8" s="594"/>
      <c r="G8" s="594"/>
      <c r="H8" s="594"/>
      <c r="I8" s="594"/>
      <c r="J8" s="594"/>
      <c r="K8" s="594"/>
      <c r="L8" s="137"/>
      <c r="M8" s="146"/>
      <c r="N8" s="146"/>
      <c r="O8" s="146"/>
      <c r="P8" s="146"/>
      <c r="Q8" s="146"/>
      <c r="R8" s="146"/>
      <c r="S8" s="146"/>
      <c r="T8" s="146"/>
      <c r="U8" s="146"/>
      <c r="V8" s="146"/>
      <c r="W8" s="146"/>
      <c r="X8" s="146"/>
      <c r="Y8" s="146"/>
      <c r="Z8" s="146"/>
      <c r="AA8" s="146"/>
      <c r="AB8" s="146"/>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3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2024-06-24T08:08:08Z</dcterms:created>
  <dcterms:modified xsi:type="dcterms:W3CDTF">2024-09-09T09:48:06Z</dcterms:modified>
</cp:coreProperties>
</file>