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695" windowWidth="19440" windowHeight="146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36" i="94" l="1"/>
  <c r="AA28" i="94"/>
  <c r="I32" i="94"/>
  <c r="AA29" i="94"/>
  <c r="H32" i="94"/>
  <c r="H31" i="94" s="1"/>
  <c r="H26" i="94" s="1"/>
  <c r="AA44" i="94"/>
  <c r="K226" i="95" s="1"/>
  <c r="K202" i="98" s="1"/>
  <c r="H38" i="94"/>
  <c r="H37" i="94" s="1"/>
  <c r="O38" i="94"/>
  <c r="O37" i="94" s="1"/>
  <c r="O19" i="94" s="1"/>
  <c r="O14" i="94" s="1"/>
  <c r="AK27" i="82"/>
  <c r="X32" i="94"/>
  <c r="X31" i="94" s="1"/>
  <c r="X26" i="94" s="1"/>
  <c r="X18" i="82"/>
  <c r="O16" i="83"/>
  <c r="Y50" i="94" s="1"/>
  <c r="X21" i="83"/>
  <c r="AK27" i="83"/>
  <c r="O9" i="94"/>
  <c r="O55" i="94" s="1"/>
  <c r="H27" i="94"/>
  <c r="X27" i="94"/>
  <c r="X21" i="78"/>
  <c r="O16" i="79"/>
  <c r="R50" i="94" s="1"/>
  <c r="X21" i="89"/>
  <c r="F12" i="83"/>
  <c r="O15" i="94"/>
  <c r="AA23" i="94"/>
  <c r="Y38" i="94"/>
  <c r="Y37" i="94" s="1"/>
  <c r="Y19" i="94" s="1"/>
  <c r="AA40" i="94"/>
  <c r="AK27" i="77"/>
  <c r="AK27" i="74"/>
  <c r="AK31" i="74" s="1"/>
  <c r="H52" i="94" s="1"/>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O16" i="94"/>
  <c r="O11" i="94"/>
  <c r="O10" i="94"/>
  <c r="O12" i="94"/>
  <c r="O17" i="94"/>
  <c r="O13" i="94"/>
  <c r="O18"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<sst xmlns="http://schemas.openxmlformats.org/spreadsheetml/2006/main" count="3179" uniqueCount="466">
  <si>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</si>
  <si>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</si>
  <si>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</si>
  <si>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</si>
  <si>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</si>
  <si>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</si>
  <si>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</si>
  <si>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</si>
  <si>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</si>
  <si>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</si>
  <si>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</si>
  <si>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</si>
  <si>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</si>
  <si>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</si>
  <si>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</si>
  <si>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</si>
  <si>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</si>
  <si>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</si>
  <si>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</si>
  <si>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</si>
  <si>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</si>
  <si>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</si>
  <si>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</si>
  <si>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</si>
  <si>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</si>
  <si>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</si>
  <si>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</si>
  <si>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</si>
  <si>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</si>
  <si>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</si>
  <si>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</si>
  <si>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</si>
  <si>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</si>
  <si>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</si>
  <si>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</si>
  <si>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</si>
  <si>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</si>
  <si>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</si>
  <si>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</si>
  <si>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</si>
  <si>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</si>
  <si>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</si>
  <si>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</si>
  <si>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</si>
  <si>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</si>
  <si>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</si>
  <si>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</si>
  <si>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</si>
  <si>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</si>
  <si>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</si>
  <si>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</si>
  <si>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</si>
  <si>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</si>
  <si>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</si>
  <si>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</si>
  <si>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</si>
  <si>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</si>
  <si>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</si>
  <si>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</si>
  <si>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</si>
  <si>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</si>
  <si>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</si>
  <si>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</si>
  <si>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</si>
  <si>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</si>
  <si>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</si>
  <si>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</si>
  <si>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</si>
  <si>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</si>
  <si>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</si>
  <si>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</si>
  <si>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</si>
  <si>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</si>
  <si>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</si>
  <si>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</si>
  <si>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</si>
  <si>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</si>
  <si>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</si>
  <si>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</si>
  <si>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</si>
  <si>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</si>
  <si>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</si>
  <si>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</si>
  <si>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</si>
  <si>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</si>
  <si>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</si>
  <si>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</si>
  <si>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</si>
  <si>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</si>
  <si>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</si>
  <si>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</si>
  <si>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</si>
  <si>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</si>
  <si>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</si>
  <si>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</si>
  <si>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</si>
  <si>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</si>
  <si>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</si>
  <si>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</si>
  <si>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</si>
  <si>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</si>
  <si>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</si>
  <si>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</si>
  <si>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</si>
  <si>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</si>
  <si>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</si>
  <si>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</si>
  <si>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</si>
  <si>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</si>
  <si>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</si>
  <si>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</si>
  <si>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</si>
  <si>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</si>
  <si>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</si>
  <si>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</si>
  <si>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</si>
  <si>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</si>
  <si>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</si>
  <si>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</si>
  <si>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</si>
  <si>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</si>
  <si>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</si>
  <si>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</si>
  <si>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</si>
  <si>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</si>
  <si>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</si>
  <si>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</si>
  <si>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</si>
  <si>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</si>
  <si>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</si>
  <si>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</si>
  <si>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</si>
  <si>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</si>
  <si>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</si>
  <si>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</si>
  <si>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</si>
  <si>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</si>
  <si>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</si>
  <si>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</si>
  <si>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</si>
  <si>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</si>
  <si>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</si>
  <si>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</si>
  <si>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</si>
  <si>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</si>
  <si>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</si>
  <si>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</si>
  <si>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</si>
  <si>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</si>
  <si>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</si>
  <si>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</si>
  <si>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</si>
  <si>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</si>
  <si>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</si>
  <si>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</si>
  <si>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</si>
  <si>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</si>
  <si>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</si>
  <si>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</si>
  <si>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</si>
  <si>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</si>
  <si>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</si>
  <si>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</si>
  <si>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</si>
  <si>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</si>
  <si>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</si>
  <si>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</si>
  <si>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</si>
  <si>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</si>
  <si>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</si>
  <si>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</si>
  <si>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</si>
  <si>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</si>
  <si>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</si>
  <si>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</si>
  <si>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</si>
  <si>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</si>
  <si>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</si>
  <si>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</si>
  <si>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</si>
  <si>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</si>
  <si>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</si>
  <si>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</si>
  <si>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</si>
  <si>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</si>
  <si>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</si>
  <si>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</si>
  <si>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</si>
  <si>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</si>
  <si>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</si>
  <si>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</si>
  <si>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</si>
  <si>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</si>
  <si>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</si>
  <si>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</si>
  <si>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</si>
  <si>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</si>
  <si>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</si>
  <si>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</si>
  <si>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</si>
  <si>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</si>
  <si>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</si>
  <si>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</si>
  <si>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</si>
  <si>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</si>
  <si>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</si>
  <si>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</si>
  <si>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</si>
  <si>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</si>
  <si>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</si>
  <si>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</si>
  <si>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</si>
  <si>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</si>
  <si>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</si>
  <si>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</si>
  <si>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</si>
  <si>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</si>
  <si>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</si>
  <si>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</si>
  <si>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</si>
  <si>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</si>
  <si>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</si>
  <si>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</si>
  <si>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</si>
  <si>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</si>
  <si>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</si>
  <si>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</si>
  <si>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</si>
  <si>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</si>
  <si>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</si>
  <si>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</si>
  <si>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</si>
  <si>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</si>
  <si>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</si>
  <si>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</si>
  <si>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</si>
  <si>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</si>
  <si>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</si>
  <si>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</si>
  <si>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</si>
  <si>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</si>
  <si>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</si>
  <si>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</si>
  <si>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</si>
  <si>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</si>
  <si>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</si>
  <si>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</si>
  <si>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</si>
  <si>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</si>
  <si>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</si>
  <si>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</si>
  <si>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</si>
  <si>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</si>
  <si>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</si>
  <si>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</si>
  <si>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</si>
  <si>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</si>
  <si>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</si>
  <si>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</si>
  <si>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</si>
  <si>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</si>
  <si>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</si>
  <si>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</si>
  <si>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</si>
  <si>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</si>
  <si>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</si>
  <si>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</si>
  <si>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</si>
  <si>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</si>
  <si>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</si>
  <si>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</si>
  <si>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</si>
  <si>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</si>
  <si>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</si>
  <si>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</si>
  <si>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</si>
  <si>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</si>
  <si>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</si>
  <si>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</si>
  <si>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</si>
  <si>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</si>
  <si>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</si>
  <si>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</si>
  <si>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</si>
  <si>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</si>
  <si>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</si>
  <si>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</si>
  <si>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</si>
  <si>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</si>
  <si>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</si>
  <si>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</si>
  <si>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</si>
  <si>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</si>
  <si>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</si>
  <si>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</si>
  <si>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</si>
  <si>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</si>
  <si>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</si>
  <si>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</si>
  <si>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</si>
  <si>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</si>
  <si>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</si>
  <si>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</si>
  <si>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</si>
  <si>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</si>
  <si>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</si>
  <si>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</si>
  <si>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</si>
  <si>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</si>
  <si>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</si>
  <si>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</si>
  <si>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</si>
  <si>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</si>
  <si>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</si>
  <si>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</si>
  <si>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</si>
  <si>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</si>
  <si>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</si>
  <si>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</si>
  <si>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</si>
  <si>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</si>
  <si>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</si>
  <si>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</si>
  <si>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</si>
  <si>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</si>
  <si>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</si>
  <si>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</si>
  <si>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</si>
  <si>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</si>
  <si>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</si>
  <si>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</si>
  <si>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</si>
  <si>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</si>
  <si>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</si>
  <si>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</si>
  <si>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</si>
  <si>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</si>
  <si>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</si>
  <si>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</si>
  <si>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</si>
  <si>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</si>
  <si>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</si>
  <si>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</si>
  <si>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</si>
  <si>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</si>
  <si>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</si>
  <si>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</si>
  <si>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</si>
  <si>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</si>
  <si>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</si>
  <si>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</si>
  <si>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</si>
  <si>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</si>
  <si>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</si>
  <si>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</si>
  <si>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</si>
  <si>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</si>
  <si>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</si>
  <si>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</si>
  <si>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</si>
  <si>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</si>
  <si>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</si>
  <si>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</si>
  <si>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</si>
  <si>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</si>
  <si>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</si>
  <si>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</si>
  <si>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</si>
  <si>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</si>
  <si>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</si>
  <si>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</si>
  <si>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</si>
  <si>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</si>
  <si>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</si>
  <si>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</si>
  <si>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</si>
  <si>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</si>
  <si>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</si>
  <si>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</si>
  <si>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</si>
  <si>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</si>
  <si>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</si>
  <si>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</si>
  <si>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</si>
  <si>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</si>
  <si>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</si>
  <si>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</si>
  <si>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</si>
  <si>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</si>
  <si>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</si>
  <si>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</si>
  <si>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</si>
  <si>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</si>
  <si>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</si>
  <si>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</si>
  <si>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</si>
  <si>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</si>
  <si>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</si>
  <si>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</si>
  <si>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</si>
  <si>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</si>
  <si>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</si>
  <si>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</si>
  <si>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</si>
  <si>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</si>
  <si>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</si>
  <si>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</si>
  <si>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</si>
  <si>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</si>
  <si>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</si>
  <si>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</si>
  <si>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</si>
  <si>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</si>
  <si>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</si>
  <si>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</si>
  <si>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</si>
  <si>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</si>
  <si>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</si>
  <si>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</si>
  <si>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</si>
  <si>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</si>
  <si>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</si>
  <si>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</si>
  <si>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</si>
  <si>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</si>
  <si>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</si>
  <si>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</si>
  <si>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</si>
  <si>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</si>
  <si>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</si>
  <si>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</si>
  <si>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</si>
  <si>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</si>
  <si>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</si>
  <si>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</si>
  <si>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</si>
  <si>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</si>
  <si>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</si>
  <si>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</si>
  <si>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</si>
  <si>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</si>
  <si>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</si>
  <si>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</si>
  <si>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</si>
  <si>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</si>
  <si>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埼玉県朝霞市西原１－１－１</t>
  </si>
  <si>
    <t>株式会社武蔵野代表取締役社長安田信行</t>
  </si>
  <si>
    <t>株式会社武蔵野　横浜工場</t>
  </si>
  <si>
    <t>横浜市金沢区鳥浜町１２－４８</t>
  </si>
  <si>
    <t>048-487-1111</t>
  </si>
  <si>
    <t>横浜市長</t>
  </si>
  <si>
    <t>099その他の食料品製造業</t>
  </si>
  <si>
    <t>廃プラスチック　⇒　破砕　⇒　焼却（発電エネルギー化）　⇒　再生砕石化　　　　　　　　　　　　　　　　　　　　　　　　　　動植物性残渣　⇒　発酵　⇒　飼料化　　　　　　　　　　　　　　　　　　　　　　　　　　　　　　　　　　　　　　　　　　　　　　　金属くず　⇒　破砕・圧縮　⇒　製鉄・鉄鋼原料　　　　　　　　　　　　　　　　　　　　　　　　　　　　　　　　　　　　　　　　　汚泥　⇒　発酵　⇒　堆肥化　　　　　　　　　　　　　　　　　　　　　　　　　　　　　　　　　　　　　　　　　　　　　　　　　　　　　　汚泥　⇒　高度脱水　⇒　埋立　　　</t>
    <rPh sb="0" eb="1">
      <t>ハイ</t>
    </rPh>
    <rPh sb="10" eb="12">
      <t>ハサイ</t>
    </rPh>
    <rPh sb="15" eb="17">
      <t>ショウキャク</t>
    </rPh>
    <rPh sb="18" eb="20">
      <t>ハツデン</t>
    </rPh>
    <rPh sb="25" eb="26">
      <t>カ</t>
    </rPh>
    <rPh sb="30" eb="32">
      <t>サイセイ</t>
    </rPh>
    <rPh sb="32" eb="34">
      <t>サイセキ</t>
    </rPh>
    <rPh sb="34" eb="35">
      <t>カ</t>
    </rPh>
    <rPh sb="61" eb="65">
      <t>ドウショクブツセイ</t>
    </rPh>
    <rPh sb="65" eb="67">
      <t>ザンサ</t>
    </rPh>
    <rPh sb="70" eb="72">
      <t>ハッコウ</t>
    </rPh>
    <rPh sb="75" eb="78">
      <t>シリョウカ</t>
    </rPh>
    <rPh sb="125" eb="127">
      <t>キンゾク</t>
    </rPh>
    <rPh sb="132" eb="134">
      <t>ハサイ</t>
    </rPh>
    <rPh sb="135" eb="137">
      <t>アッシュク</t>
    </rPh>
    <rPh sb="140" eb="142">
      <t>セイテツ</t>
    </rPh>
    <rPh sb="143" eb="145">
      <t>テッコウ</t>
    </rPh>
    <rPh sb="145" eb="147">
      <t>ゲンリョウ</t>
    </rPh>
    <rPh sb="188" eb="190">
      <t>オデイ</t>
    </rPh>
    <rPh sb="193" eb="195">
      <t>ハッコウ</t>
    </rPh>
    <rPh sb="198" eb="201">
      <t>タイヒカ</t>
    </rPh>
    <rPh sb="255" eb="257">
      <t>オデイ</t>
    </rPh>
    <rPh sb="260" eb="262">
      <t>コウド</t>
    </rPh>
    <rPh sb="262" eb="264">
      <t>ダッスイ</t>
    </rPh>
    <rPh sb="267" eb="269">
      <t>ウメタテ</t>
    </rPh>
    <phoneticPr fontId="3"/>
  </si>
  <si>
    <t>統括責任者　　⇒　　廃棄物責任者　　⇒　　各部署責任者　　　　　　　　　　　　　　　　　　　　　　　　　　　　　　　　　　　　　　　　　　　　　　　　　　・工場長　　　　　　・エンジニアリング部　　　・総務・品質管理・資材・加工・調理・炊飯・物流</t>
    <rPh sb="0" eb="5">
      <t>トウカツセキニンシャ</t>
    </rPh>
    <rPh sb="10" eb="16">
      <t>ハイキブツセキニンシャ</t>
    </rPh>
    <rPh sb="21" eb="24">
      <t>カクブショ</t>
    </rPh>
    <rPh sb="24" eb="27">
      <t>セキニンシャ</t>
    </rPh>
    <rPh sb="78" eb="81">
      <t>コウジョウチョウ</t>
    </rPh>
    <rPh sb="96" eb="97">
      <t>ブ</t>
    </rPh>
    <rPh sb="101" eb="103">
      <t>ソウム</t>
    </rPh>
    <rPh sb="104" eb="108">
      <t>ヒンシツカンリ</t>
    </rPh>
    <rPh sb="109" eb="111">
      <t>シザイ</t>
    </rPh>
    <rPh sb="112" eb="114">
      <t>カコウ</t>
    </rPh>
    <rPh sb="115" eb="117">
      <t>チョウリ</t>
    </rPh>
    <rPh sb="118" eb="120">
      <t>スイハン</t>
    </rPh>
    <rPh sb="121" eb="123">
      <t>ブツリュウ</t>
    </rPh>
    <phoneticPr fontId="3"/>
  </si>
  <si>
    <t>１．加工室での製造終了後、食品ごとに残差を集計し掲示物などを活用して従業員全員に周知させ　　　　　　　　残差量により仕込み量の適正化をはかり残差が出ないように調整していく。　　　　　　　　　　　　　　　　　　　　　　　　　　２．ゴミ置き場の前にバースケールを設置して廃棄物を計量し量を把握していく。　　　　　　　　　　　　　　　　　　　　　　　３．手袋など大量に使用するものの材質を変更して重量を減らしていく。</t>
    <rPh sb="2" eb="5">
      <t>カコウシツ</t>
    </rPh>
    <rPh sb="7" eb="12">
      <t>セイゾウシュウリョウゴ</t>
    </rPh>
    <rPh sb="13" eb="15">
      <t>ショクヒン</t>
    </rPh>
    <rPh sb="18" eb="20">
      <t>ザンサ</t>
    </rPh>
    <rPh sb="21" eb="23">
      <t>シュウケイ</t>
    </rPh>
    <rPh sb="24" eb="27">
      <t>ケイジブツ</t>
    </rPh>
    <rPh sb="30" eb="32">
      <t>カツヨウ</t>
    </rPh>
    <rPh sb="34" eb="39">
      <t>ジュウギョウインゼンイン</t>
    </rPh>
    <rPh sb="40" eb="42">
      <t>シュウチ</t>
    </rPh>
    <rPh sb="52" eb="55">
      <t>ザンサリョウ</t>
    </rPh>
    <rPh sb="58" eb="60">
      <t>シコ</t>
    </rPh>
    <rPh sb="61" eb="62">
      <t>リョウ</t>
    </rPh>
    <rPh sb="63" eb="66">
      <t>テキセイカ</t>
    </rPh>
    <rPh sb="70" eb="72">
      <t>ザンサ</t>
    </rPh>
    <rPh sb="73" eb="74">
      <t>デ</t>
    </rPh>
    <rPh sb="79" eb="81">
      <t>チョウセイ</t>
    </rPh>
    <rPh sb="116" eb="117">
      <t>オ</t>
    </rPh>
    <rPh sb="118" eb="119">
      <t>バ</t>
    </rPh>
    <rPh sb="120" eb="121">
      <t>マエ</t>
    </rPh>
    <rPh sb="129" eb="131">
      <t>セッチ</t>
    </rPh>
    <rPh sb="133" eb="136">
      <t>ハイキブツ</t>
    </rPh>
    <rPh sb="137" eb="139">
      <t>ケイリョウ</t>
    </rPh>
    <rPh sb="140" eb="141">
      <t>リョウ</t>
    </rPh>
    <rPh sb="142" eb="144">
      <t>ハアク</t>
    </rPh>
    <rPh sb="174" eb="176">
      <t>テブクロ</t>
    </rPh>
    <rPh sb="178" eb="180">
      <t>タイリョウ</t>
    </rPh>
    <rPh sb="181" eb="183">
      <t>シヨウ</t>
    </rPh>
    <rPh sb="188" eb="190">
      <t>ザイシツ</t>
    </rPh>
    <rPh sb="191" eb="193">
      <t>ヘンコウ</t>
    </rPh>
    <rPh sb="195" eb="197">
      <t>ジュウリョウ</t>
    </rPh>
    <rPh sb="198" eb="199">
      <t>ヘ</t>
    </rPh>
    <phoneticPr fontId="3"/>
  </si>
  <si>
    <t>ステンレスバットを使用することによりショーレックスの使用量を削減する</t>
    <rPh sb="9" eb="11">
      <t>シヨウ</t>
    </rPh>
    <rPh sb="26" eb="29">
      <t>シヨウリョウ</t>
    </rPh>
    <rPh sb="30" eb="32">
      <t>サクゲン</t>
    </rPh>
    <phoneticPr fontId="3"/>
  </si>
  <si>
    <t>新しい人が増えてきているので分別を間違えて捨ててしまうことがある</t>
    <rPh sb="0" eb="1">
      <t>アタラ</t>
    </rPh>
    <rPh sb="3" eb="4">
      <t>ヒト</t>
    </rPh>
    <rPh sb="5" eb="6">
      <t>フ</t>
    </rPh>
    <rPh sb="14" eb="16">
      <t>ブンベツ</t>
    </rPh>
    <rPh sb="17" eb="19">
      <t>マチガ</t>
    </rPh>
    <rPh sb="21" eb="22">
      <t>ス</t>
    </rPh>
    <phoneticPr fontId="3"/>
  </si>
  <si>
    <t>新しい人にしっかりと分別の教育をしていく</t>
    <rPh sb="0" eb="1">
      <t>アタラ</t>
    </rPh>
    <rPh sb="3" eb="4">
      <t>ヒト</t>
    </rPh>
    <rPh sb="10" eb="12">
      <t>ブンベツ</t>
    </rPh>
    <rPh sb="13" eb="15">
      <t>キョウイク</t>
    </rPh>
    <phoneticPr fontId="3"/>
  </si>
  <si>
    <t>・未実施</t>
    <rPh sb="1" eb="4">
      <t>ミジッシ</t>
    </rPh>
    <phoneticPr fontId="3"/>
  </si>
  <si>
    <t>・実施計画無し</t>
    <rPh sb="1" eb="3">
      <t>ジッシ</t>
    </rPh>
    <rPh sb="3" eb="5">
      <t>ケイカク</t>
    </rPh>
    <rPh sb="5" eb="6">
      <t>ナ</t>
    </rPh>
    <phoneticPr fontId="3"/>
  </si>
  <si>
    <t>グリストラップの引き抜き量を増やしたことにより脱水汚泥の量が削減できた</t>
    <rPh sb="8" eb="9">
      <t>ヒ</t>
    </rPh>
    <rPh sb="10" eb="11">
      <t>ヌ</t>
    </rPh>
    <rPh sb="12" eb="13">
      <t>リョウ</t>
    </rPh>
    <rPh sb="14" eb="15">
      <t>フ</t>
    </rPh>
    <rPh sb="23" eb="25">
      <t>ダッスイ</t>
    </rPh>
    <rPh sb="25" eb="27">
      <t>オデイ</t>
    </rPh>
    <rPh sb="28" eb="29">
      <t>リョウ</t>
    </rPh>
    <rPh sb="30" eb="32">
      <t>サクゲン</t>
    </rPh>
    <phoneticPr fontId="3"/>
  </si>
  <si>
    <t>薬品の変更により脱水汚泥の含水量を減らし汚泥を削減していく</t>
    <rPh sb="0" eb="2">
      <t>ヤクヒン</t>
    </rPh>
    <rPh sb="3" eb="5">
      <t>ヘンコウ</t>
    </rPh>
    <rPh sb="8" eb="12">
      <t>ダッスイオデイ</t>
    </rPh>
    <rPh sb="13" eb="16">
      <t>ガンスイリョウ</t>
    </rPh>
    <rPh sb="17" eb="18">
      <t>ヘ</t>
    </rPh>
    <rPh sb="20" eb="22">
      <t>オデイ</t>
    </rPh>
    <rPh sb="23" eb="25">
      <t>サクゲン</t>
    </rPh>
    <phoneticPr fontId="3"/>
  </si>
  <si>
    <t>・汚泥（ｸﾞﾘｽﾄﾗｯﾌﾟ）以外は再生利用をしている。</t>
    <rPh sb="1" eb="3">
      <t>オデイ</t>
    </rPh>
    <rPh sb="14" eb="16">
      <t>イガイ</t>
    </rPh>
    <rPh sb="17" eb="21">
      <t>サイセイリヨウ</t>
    </rPh>
    <phoneticPr fontId="3"/>
  </si>
  <si>
    <t>出来るだけ油を排水に流さないで廃油として処理をしていく</t>
    <rPh sb="0" eb="2">
      <t>デキ</t>
    </rPh>
    <rPh sb="5" eb="6">
      <t>アブラ</t>
    </rPh>
    <rPh sb="7" eb="9">
      <t>ハイスイ</t>
    </rPh>
    <rPh sb="10" eb="11">
      <t>ナガ</t>
    </rPh>
    <rPh sb="15" eb="17">
      <t>ハイユ</t>
    </rPh>
    <rPh sb="20" eb="22">
      <t>ショリ</t>
    </rPh>
    <phoneticPr fontId="3"/>
  </si>
  <si>
    <t>045-770-1611</t>
    <phoneticPr fontId="3"/>
  </si>
  <si>
    <t>令和   6年   5月  23日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</si>
</sst>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9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Normal="115" zoomScaleSheetLayoutView="100" workbookViewId="0">
      <selection activeCell="G41" sqref="G41"/>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465</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450</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445</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446</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449</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447</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2108</v>
      </c>
      <c r="Q49" s="726"/>
      <c r="R49" s="726"/>
      <c r="S49" s="726"/>
      <c r="T49" s="726"/>
      <c r="U49" s="727"/>
    </row>
    <row r="50" spans="3:54" ht="26.25" customHeight="1" x14ac:dyDescent="0.15">
      <c r="C50" s="697" t="s">
        <v>11</v>
      </c>
      <c r="D50" s="698"/>
      <c r="E50" s="699"/>
      <c r="F50" s="708" t="s">
        <v>448</v>
      </c>
      <c r="G50" s="709"/>
      <c r="H50" s="709"/>
      <c r="I50" s="709"/>
      <c r="J50" s="709"/>
      <c r="K50" s="709"/>
      <c r="L50" s="709"/>
      <c r="M50" s="709"/>
      <c r="N50" s="592" t="s">
        <v>172</v>
      </c>
      <c r="O50" s="595"/>
      <c r="P50" s="596"/>
      <c r="Q50" s="712" t="s">
        <v>464</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120</v>
      </c>
      <c r="G54" s="793"/>
      <c r="H54" s="793"/>
      <c r="I54" s="793"/>
      <c r="J54" s="793"/>
      <c r="K54" s="793"/>
      <c r="L54" s="38" t="s">
        <v>48</v>
      </c>
      <c r="M54" s="38"/>
      <c r="N54" s="797" t="s">
        <v>451</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v>7369</v>
      </c>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475</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452</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453</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5</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1706.2000000000003</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454</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5</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1620.8</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455</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456</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457</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t="s">
        <v>458</v>
      </c>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t="s">
        <v>459</v>
      </c>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f>+別紙!AA12</f>
        <v>297.90000000000003</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t="s">
        <v>460</v>
      </c>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283.00000000000006</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t="s">
        <v>461</v>
      </c>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t="s">
        <v>458</v>
      </c>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t="s">
        <v>459</v>
      </c>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1408.3000000000002</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f>+別紙!AA15</f>
        <v>461.8</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1198.7</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t="s">
        <v>462</v>
      </c>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1337.7999999999997</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438.6</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1138.6999999999998</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463</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I13" workbookViewId="0">
      <selection activeCell="AH31" sqref="AH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351.5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370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351.5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351.5</v>
      </c>
      <c r="P27" s="881"/>
      <c r="Q27" s="881"/>
      <c r="R27" s="881"/>
      <c r="S27" s="59" t="s">
        <v>38</v>
      </c>
      <c r="T27" s="80"/>
      <c r="U27" s="80"/>
      <c r="X27" s="78" t="s">
        <v>39</v>
      </c>
      <c r="Y27" s="81"/>
      <c r="AG27" s="68"/>
      <c r="AH27" s="68"/>
      <c r="AI27" s="68"/>
      <c r="AJ27" s="68"/>
      <c r="AK27" s="831">
        <f>+AG18+O27</f>
        <v>351.5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351.5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370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351.5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370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4" workbookViewId="0">
      <selection activeCell="D18" sqref="D1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13.5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14.2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13.5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13.5</v>
      </c>
      <c r="P27" s="881"/>
      <c r="Q27" s="881"/>
      <c r="R27" s="881"/>
      <c r="S27" s="59" t="s">
        <v>38</v>
      </c>
      <c r="T27" s="80"/>
      <c r="U27" s="80"/>
      <c r="X27" s="78" t="s">
        <v>39</v>
      </c>
      <c r="Y27" s="81"/>
      <c r="AG27" s="68"/>
      <c r="AH27" s="68"/>
      <c r="AI27" s="68"/>
      <c r="AJ27" s="68"/>
      <c r="AK27" s="831">
        <f>+AG18+O27</f>
        <v>13.5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13.5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14.2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13.5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14.2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株式会社武蔵野　横浜工場</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F19" workbookViewId="0">
      <selection activeCell="P34" sqref="P3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0.2</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v>0.1</v>
      </c>
      <c r="AL30" s="819"/>
      <c r="AM30" s="819"/>
      <c r="AN30" s="819"/>
      <c r="AO30" s="67" t="s">
        <v>13</v>
      </c>
      <c r="AR30" s="830"/>
      <c r="AS30" s="827"/>
      <c r="AT30" s="827"/>
      <c r="AU30" s="828"/>
    </row>
    <row r="31" spans="2:48" ht="27" customHeight="1" thickTop="1" thickBot="1" x14ac:dyDescent="0.2">
      <c r="B31" s="853" t="s">
        <v>375</v>
      </c>
      <c r="C31" s="842"/>
      <c r="D31" s="842"/>
      <c r="E31" s="843"/>
      <c r="F31" s="836">
        <v>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46"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株式会社武蔵野　横浜工場</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879.80000000000007</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442</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370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14.2</v>
      </c>
      <c r="T9" s="507">
        <f>IF(OR(ｾ.ｶﾞﾗｽ･ｺﾝｸﾘ･陶磁器くず!F24&gt;0,ｾ.ｶﾞﾗｽ･ｺﾝｸﾘ･陶磁器くず!F24&lt;0),ｾ.ｶﾞﾗｽ･ｺﾝｸﾘ･陶磁器くず!F24,IF(T$19&gt;0,"0",0))</f>
        <v>0</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0.2</v>
      </c>
      <c r="AA9" s="509">
        <f>IF(SUM(G9:Z9)&gt;0,SUM(G9:Z9),IF(AA$19&gt;0,"0",0))</f>
        <v>1706.2000000000003</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t="str">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t="str">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f>IF(OR(ｲ.汚泥!F27&gt;0,ｲ.汚泥!F27&lt;0),ｲ.汚泥!F27,IF(H$19&gt;0,"0",0))</f>
        <v>297.90000000000003</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t="str">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f t="shared" si="0"/>
        <v>297.90000000000003</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t="str">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581.9</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442</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370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14.2</v>
      </c>
      <c r="T14" s="513">
        <f>IF(OR(ｾ.ｶﾞﾗｽ･ｺﾝｸﾘ･陶磁器くず!F29&gt;0,ｾ.ｶﾞﾗｽ･ｺﾝｸﾘ･陶磁器くず!F29&lt;0),ｾ.ｶﾞﾗｽ･ｺﾝｸﾘ･陶磁器くず!F29,IF(T$19&gt;0,"0",0))</f>
        <v>0</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0.2</v>
      </c>
      <c r="AA14" s="515">
        <f t="shared" si="0"/>
        <v>1408.3000000000002</v>
      </c>
    </row>
    <row r="15" spans="2:27" ht="24" customHeight="1" x14ac:dyDescent="0.15">
      <c r="B15" s="188" t="s">
        <v>228</v>
      </c>
      <c r="C15" s="941" t="s">
        <v>299</v>
      </c>
      <c r="D15" s="941"/>
      <c r="E15" s="941"/>
      <c r="F15" s="942"/>
      <c r="G15" s="513">
        <f>IF(OR(ｱ.燃え殻!F30&gt;0,ｱ.燃え殻!F30&lt;0),ｱ.燃え殻!F30,IF(G$19&gt;0,"0",0))</f>
        <v>0</v>
      </c>
      <c r="H15" s="513">
        <f>IF(OR(ｲ.汚泥!F30&gt;0,ｲ.汚泥!F30&lt;0),ｲ.汚泥!F30,IF(H$19&gt;0,"0",0))</f>
        <v>209.6</v>
      </c>
      <c r="I15" s="513">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252</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t="str">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0.2</v>
      </c>
      <c r="AA15" s="515">
        <f t="shared" si="0"/>
        <v>461.8</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372.3</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442</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370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14.2</v>
      </c>
      <c r="T16" s="513">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0.2</v>
      </c>
      <c r="AA16" s="515">
        <f t="shared" si="0"/>
        <v>1198.7</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t="str">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t="str">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835.80000000000007</v>
      </c>
      <c r="I19" s="519">
        <f t="shared" si="1"/>
        <v>0</v>
      </c>
      <c r="J19" s="519">
        <f t="shared" si="1"/>
        <v>0</v>
      </c>
      <c r="K19" s="519">
        <f t="shared" si="1"/>
        <v>0</v>
      </c>
      <c r="L19" s="519">
        <f t="shared" si="1"/>
        <v>419.9</v>
      </c>
      <c r="M19" s="519">
        <f t="shared" si="1"/>
        <v>0</v>
      </c>
      <c r="N19" s="519">
        <f t="shared" si="1"/>
        <v>0</v>
      </c>
      <c r="O19" s="519">
        <f t="shared" si="1"/>
        <v>0</v>
      </c>
      <c r="P19" s="519">
        <f t="shared" si="1"/>
        <v>351.5</v>
      </c>
      <c r="Q19" s="519">
        <f t="shared" si="1"/>
        <v>0</v>
      </c>
      <c r="R19" s="519">
        <f t="shared" si="1"/>
        <v>0</v>
      </c>
      <c r="S19" s="519">
        <f t="shared" si="1"/>
        <v>13.5</v>
      </c>
      <c r="T19" s="519">
        <f t="shared" si="1"/>
        <v>0</v>
      </c>
      <c r="U19" s="519">
        <f t="shared" si="1"/>
        <v>0</v>
      </c>
      <c r="V19" s="519">
        <f t="shared" si="1"/>
        <v>0</v>
      </c>
      <c r="W19" s="519">
        <f t="shared" si="1"/>
        <v>0</v>
      </c>
      <c r="X19" s="519">
        <f t="shared" si="1"/>
        <v>0</v>
      </c>
      <c r="Y19" s="519">
        <f t="shared" si="1"/>
        <v>0</v>
      </c>
      <c r="Z19" s="520">
        <f t="shared" si="1"/>
        <v>0.1</v>
      </c>
      <c r="AA19" s="521">
        <f t="shared" ref="AA19:AA25" si="2">SUM(G19:Z19)</f>
        <v>1620.8</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636.70000000000005</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636.70000000000005</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353.7</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353.7</v>
      </c>
    </row>
    <row r="27" spans="2:27" ht="24" customHeight="1" x14ac:dyDescent="0.15">
      <c r="B27" s="186"/>
      <c r="C27" s="976"/>
      <c r="D27" s="191" t="s">
        <v>25</v>
      </c>
      <c r="E27" s="969" t="s">
        <v>344</v>
      </c>
      <c r="F27" s="970"/>
      <c r="G27" s="539">
        <f t="shared" ref="G27:Z27" si="5">+G23-G26</f>
        <v>0</v>
      </c>
      <c r="H27" s="539">
        <f t="shared" si="5"/>
        <v>283.00000000000006</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283.00000000000006</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353.7</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353.7</v>
      </c>
    </row>
    <row r="32" spans="2:27" ht="24" customHeight="1" x14ac:dyDescent="0.15">
      <c r="B32" s="188">
        <v>6</v>
      </c>
      <c r="C32" s="144"/>
      <c r="D32" s="250"/>
      <c r="E32" s="245" t="s">
        <v>322</v>
      </c>
      <c r="F32" s="585"/>
      <c r="G32" s="545">
        <f t="shared" ref="G32:Z32" si="7">SUM(G33:G35)</f>
        <v>0</v>
      </c>
      <c r="H32" s="545">
        <f t="shared" si="7"/>
        <v>353.7</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353.7</v>
      </c>
    </row>
    <row r="33" spans="2:27" ht="24" customHeight="1" x14ac:dyDescent="0.15">
      <c r="B33" s="188" t="s">
        <v>226</v>
      </c>
      <c r="C33" s="144"/>
      <c r="D33" s="248"/>
      <c r="E33" s="243"/>
      <c r="F33" s="241" t="s">
        <v>233</v>
      </c>
      <c r="G33" s="548">
        <f>+ｱ.燃え殻!$AT$16</f>
        <v>0</v>
      </c>
      <c r="H33" s="548">
        <f>+ｲ.汚泥!$AT$16</f>
        <v>353.7</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353.7</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199.1</v>
      </c>
      <c r="I37" s="554">
        <f t="shared" si="8"/>
        <v>0</v>
      </c>
      <c r="J37" s="554">
        <f t="shared" si="8"/>
        <v>0</v>
      </c>
      <c r="K37" s="554">
        <f t="shared" si="8"/>
        <v>0</v>
      </c>
      <c r="L37" s="554">
        <f t="shared" si="8"/>
        <v>419.9</v>
      </c>
      <c r="M37" s="554">
        <f t="shared" si="8"/>
        <v>0</v>
      </c>
      <c r="N37" s="554">
        <f t="shared" si="8"/>
        <v>0</v>
      </c>
      <c r="O37" s="554">
        <f t="shared" si="8"/>
        <v>0</v>
      </c>
      <c r="P37" s="554">
        <f t="shared" si="8"/>
        <v>351.5</v>
      </c>
      <c r="Q37" s="554">
        <f t="shared" si="8"/>
        <v>0</v>
      </c>
      <c r="R37" s="554">
        <f t="shared" si="8"/>
        <v>0</v>
      </c>
      <c r="S37" s="554">
        <f t="shared" si="8"/>
        <v>13.5</v>
      </c>
      <c r="T37" s="554">
        <f t="shared" si="8"/>
        <v>0</v>
      </c>
      <c r="U37" s="554">
        <f t="shared" si="8"/>
        <v>0</v>
      </c>
      <c r="V37" s="554">
        <f t="shared" si="8"/>
        <v>0</v>
      </c>
      <c r="W37" s="554">
        <f t="shared" si="8"/>
        <v>0</v>
      </c>
      <c r="X37" s="554">
        <f t="shared" si="8"/>
        <v>0</v>
      </c>
      <c r="Y37" s="554">
        <f t="shared" si="8"/>
        <v>0</v>
      </c>
      <c r="Z37" s="555">
        <f t="shared" si="8"/>
        <v>0.1</v>
      </c>
      <c r="AA37" s="556">
        <f t="shared" si="4"/>
        <v>984.1</v>
      </c>
    </row>
    <row r="38" spans="2:27" ht="24" customHeight="1" x14ac:dyDescent="0.15">
      <c r="B38" s="186"/>
      <c r="C38" s="972"/>
      <c r="D38" s="247"/>
      <c r="E38" s="245" t="s">
        <v>319</v>
      </c>
      <c r="F38" s="585"/>
      <c r="G38" s="545">
        <f t="shared" ref="G38:Z38" si="9">SUM(G39:G41)</f>
        <v>0</v>
      </c>
      <c r="H38" s="545">
        <f t="shared" si="9"/>
        <v>199.1</v>
      </c>
      <c r="I38" s="545">
        <f t="shared" si="9"/>
        <v>0</v>
      </c>
      <c r="J38" s="545">
        <f t="shared" si="9"/>
        <v>0</v>
      </c>
      <c r="K38" s="545">
        <f t="shared" si="9"/>
        <v>0</v>
      </c>
      <c r="L38" s="545">
        <f t="shared" si="9"/>
        <v>419.9</v>
      </c>
      <c r="M38" s="545">
        <f t="shared" si="9"/>
        <v>0</v>
      </c>
      <c r="N38" s="545">
        <f t="shared" si="9"/>
        <v>0</v>
      </c>
      <c r="O38" s="545">
        <f t="shared" si="9"/>
        <v>0</v>
      </c>
      <c r="P38" s="545">
        <f t="shared" si="9"/>
        <v>351.5</v>
      </c>
      <c r="Q38" s="545">
        <f t="shared" si="9"/>
        <v>0</v>
      </c>
      <c r="R38" s="545">
        <f t="shared" si="9"/>
        <v>0</v>
      </c>
      <c r="S38" s="545">
        <f t="shared" si="9"/>
        <v>13.5</v>
      </c>
      <c r="T38" s="545">
        <f t="shared" si="9"/>
        <v>0</v>
      </c>
      <c r="U38" s="545">
        <f t="shared" si="9"/>
        <v>0</v>
      </c>
      <c r="V38" s="545">
        <f t="shared" si="9"/>
        <v>0</v>
      </c>
      <c r="W38" s="545">
        <f t="shared" si="9"/>
        <v>0</v>
      </c>
      <c r="X38" s="545">
        <f t="shared" si="9"/>
        <v>0</v>
      </c>
      <c r="Y38" s="545">
        <f t="shared" si="9"/>
        <v>0</v>
      </c>
      <c r="Z38" s="546">
        <f t="shared" si="9"/>
        <v>0.1</v>
      </c>
      <c r="AA38" s="547">
        <f t="shared" si="4"/>
        <v>984.1</v>
      </c>
    </row>
    <row r="39" spans="2:27" ht="24" customHeight="1" x14ac:dyDescent="0.15">
      <c r="B39" s="186"/>
      <c r="C39" s="972"/>
      <c r="D39" s="248"/>
      <c r="E39" s="243"/>
      <c r="F39" s="241" t="s">
        <v>233</v>
      </c>
      <c r="G39" s="548">
        <f>+ｱ.燃え殻!$Z$28</f>
        <v>0</v>
      </c>
      <c r="H39" s="548">
        <f>+ｲ.汚泥!$Z$28</f>
        <v>0</v>
      </c>
      <c r="I39" s="548">
        <f>+ｳ.廃油!$Z$28</f>
        <v>0</v>
      </c>
      <c r="J39" s="548">
        <f>+ｴ.廃酸!$Z$28</f>
        <v>0</v>
      </c>
      <c r="K39" s="548">
        <f>+ｵ.廃ｱﾙｶﾘ!$Z$28</f>
        <v>0</v>
      </c>
      <c r="L39" s="548">
        <f>+ｶ.廃ﾌﾟﾗ類!$Z$28</f>
        <v>419.9</v>
      </c>
      <c r="M39" s="548">
        <f>+ｷ.紙くず!$Z$28</f>
        <v>0</v>
      </c>
      <c r="N39" s="548">
        <f>+ｸ.木くず!$Z$28</f>
        <v>0</v>
      </c>
      <c r="O39" s="548">
        <f>+ｹ.繊維くず!$Z$28</f>
        <v>0</v>
      </c>
      <c r="P39" s="548">
        <f>+ｺ.動植物性残さ!$Z$28</f>
        <v>351.5</v>
      </c>
      <c r="Q39" s="548">
        <f>+ｻ.動物系固形不要物!$Z$28</f>
        <v>0</v>
      </c>
      <c r="R39" s="548">
        <f>+ｼ.ｺﾞﾑくず!$Z$28</f>
        <v>0</v>
      </c>
      <c r="S39" s="548">
        <f>+ｽ.金属くず!$Z$28</f>
        <v>13.5</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0.1</v>
      </c>
      <c r="AA39" s="550">
        <f t="shared" si="4"/>
        <v>785</v>
      </c>
    </row>
    <row r="40" spans="2:27" ht="24" customHeight="1" x14ac:dyDescent="0.15">
      <c r="B40" s="186"/>
      <c r="C40" s="972"/>
      <c r="D40" s="248"/>
      <c r="E40" s="243"/>
      <c r="F40" s="241" t="s">
        <v>318</v>
      </c>
      <c r="G40" s="548">
        <f>+ｱ.燃え殻!$Z$29</f>
        <v>0</v>
      </c>
      <c r="H40" s="548">
        <f>+ｲ.汚泥!$Z$29</f>
        <v>199.1</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199.1</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552.79999999999995</v>
      </c>
      <c r="I43" s="557">
        <f>+ｳ.廃油!$AK$27</f>
        <v>0</v>
      </c>
      <c r="J43" s="557">
        <f>+ｴ.廃酸!$AK$27</f>
        <v>0</v>
      </c>
      <c r="K43" s="557">
        <f>+ｵ.廃ｱﾙｶﾘ!$AK$27</f>
        <v>0</v>
      </c>
      <c r="L43" s="557">
        <f>+ｶ.廃ﾌﾟﾗ類!$AK$27</f>
        <v>419.9</v>
      </c>
      <c r="M43" s="557">
        <f>+ｷ.紙くず!$AK$27</f>
        <v>0</v>
      </c>
      <c r="N43" s="557">
        <f>+ｸ.木くず!$AK$27</f>
        <v>0</v>
      </c>
      <c r="O43" s="557">
        <f>+ｹ.繊維くず!$AK$27</f>
        <v>0</v>
      </c>
      <c r="P43" s="557">
        <f>+ｺ.動植物性残さ!$AK$27</f>
        <v>351.5</v>
      </c>
      <c r="Q43" s="557">
        <f>+ｻ.動物系固形不要物!$AK$27</f>
        <v>0</v>
      </c>
      <c r="R43" s="557">
        <f>+ｼ.ｺﾞﾑくず!$AK$27</f>
        <v>0</v>
      </c>
      <c r="S43" s="557">
        <f>+ｽ.金属くず!$AK$27</f>
        <v>13.5</v>
      </c>
      <c r="T43" s="557">
        <f>+ｾ.ｶﾞﾗｽ･ｺﾝｸﾘ･陶磁器くず!$AK$27</f>
        <v>0</v>
      </c>
      <c r="U43" s="557">
        <f>+ｿ.鉱さい!$AK$27</f>
        <v>0</v>
      </c>
      <c r="V43" s="557">
        <f>+ﾀ.がれき類!$AK$27</f>
        <v>0</v>
      </c>
      <c r="W43" s="557">
        <f>+ﾁ.動物のふん尿!$AK$27</f>
        <v>0</v>
      </c>
      <c r="X43" s="557">
        <f>+ﾂ.動物の死体!$AK$27</f>
        <v>0</v>
      </c>
      <c r="Y43" s="557">
        <f>+ﾃ.ばいじん!$AK$27</f>
        <v>0</v>
      </c>
      <c r="Z43" s="558">
        <f>+ﾄ.混合廃棄物その他!$AK$27</f>
        <v>0.1</v>
      </c>
      <c r="AA43" s="559">
        <f t="shared" si="4"/>
        <v>1337.7999999999997</v>
      </c>
    </row>
    <row r="44" spans="2:27" ht="24" customHeight="1" x14ac:dyDescent="0.15">
      <c r="B44" s="186"/>
      <c r="C44" s="193"/>
      <c r="D44" s="191" t="s">
        <v>188</v>
      </c>
      <c r="E44" s="969" t="s">
        <v>236</v>
      </c>
      <c r="F44" s="970"/>
      <c r="G44" s="560">
        <f>+ｱ.燃え殻!$AK$30</f>
        <v>0</v>
      </c>
      <c r="H44" s="560">
        <f>+ｲ.汚泥!$AK$30</f>
        <v>199.1</v>
      </c>
      <c r="I44" s="560">
        <f>+ｳ.廃油!$AK$30</f>
        <v>0</v>
      </c>
      <c r="J44" s="560">
        <f>+ｴ.廃酸!$AK$30</f>
        <v>0</v>
      </c>
      <c r="K44" s="560">
        <f>+ｵ.廃ｱﾙｶﾘ!$AK$30</f>
        <v>0</v>
      </c>
      <c r="L44" s="560">
        <f>+ｶ.廃ﾌﾟﾗ類!$AK$30</f>
        <v>239.4</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0.1</v>
      </c>
      <c r="AA44" s="562">
        <f t="shared" si="4"/>
        <v>438.6</v>
      </c>
    </row>
    <row r="45" spans="2:27" ht="24" customHeight="1" x14ac:dyDescent="0.15">
      <c r="B45" s="186"/>
      <c r="C45" s="193"/>
      <c r="D45" s="584" t="s">
        <v>190</v>
      </c>
      <c r="E45" s="962" t="s">
        <v>237</v>
      </c>
      <c r="F45" s="963"/>
      <c r="G45" s="563">
        <f>+ｱ.燃え殻!$AR$24</f>
        <v>0</v>
      </c>
      <c r="H45" s="563">
        <f>+ｲ.汚泥!$AR$24</f>
        <v>353.7</v>
      </c>
      <c r="I45" s="563">
        <f>+ｳ.廃油!$AR$24</f>
        <v>0</v>
      </c>
      <c r="J45" s="563">
        <f>+ｴ.廃酸!$AR$24</f>
        <v>0</v>
      </c>
      <c r="K45" s="563">
        <f>+ｵ.廃ｱﾙｶﾘ!$AR$24</f>
        <v>0</v>
      </c>
      <c r="L45" s="563">
        <f>+ｶ.廃ﾌﾟﾗ類!$AR$24</f>
        <v>419.9</v>
      </c>
      <c r="M45" s="563">
        <f>+ｷ.紙くず!$AR$24</f>
        <v>0</v>
      </c>
      <c r="N45" s="563">
        <f>+ｸ.木くず!$AR$24</f>
        <v>0</v>
      </c>
      <c r="O45" s="563">
        <f>+ｹ.繊維くず!$AR$24</f>
        <v>0</v>
      </c>
      <c r="P45" s="563">
        <f>+ｺ.動植物性残さ!$AR$24</f>
        <v>351.5</v>
      </c>
      <c r="Q45" s="563">
        <f>+ｻ.動物系固形不要物!$AR$24</f>
        <v>0</v>
      </c>
      <c r="R45" s="563">
        <f>+ｼ.ｺﾞﾑくず!$AR$24</f>
        <v>0</v>
      </c>
      <c r="S45" s="563">
        <f>+ｽ.金属くず!$AR$24</f>
        <v>13.5</v>
      </c>
      <c r="T45" s="563">
        <f>+ｾ.ｶﾞﾗｽ･ｺﾝｸﾘ･陶磁器くず!$AR$24</f>
        <v>0</v>
      </c>
      <c r="U45" s="563">
        <f>+ｿ.鉱さい!$AR$24</f>
        <v>0</v>
      </c>
      <c r="V45" s="563">
        <f>+ﾀ.がれき類!$AR$24</f>
        <v>0</v>
      </c>
      <c r="W45" s="563">
        <f>+ﾁ.動物のふん尿!$AR$24</f>
        <v>0</v>
      </c>
      <c r="X45" s="563">
        <f>+ﾂ.動物の死体!$AR$24</f>
        <v>0</v>
      </c>
      <c r="Y45" s="563">
        <f>+ﾃ.ばいじん!$AR$24</f>
        <v>0</v>
      </c>
      <c r="Z45" s="564">
        <f>+ﾄ.混合廃棄物その他!$AR$24</f>
        <v>0.1</v>
      </c>
      <c r="AA45" s="565">
        <f t="shared" si="4"/>
        <v>1138.6999999999998</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1715.6000000000001</v>
      </c>
      <c r="I55" s="634">
        <f t="shared" si="10"/>
        <v>0</v>
      </c>
      <c r="J55" s="634">
        <f t="shared" si="10"/>
        <v>0</v>
      </c>
      <c r="K55" s="634">
        <f t="shared" si="10"/>
        <v>0</v>
      </c>
      <c r="L55" s="634">
        <f t="shared" si="10"/>
        <v>861.9</v>
      </c>
      <c r="M55" s="634">
        <f t="shared" si="10"/>
        <v>0</v>
      </c>
      <c r="N55" s="634">
        <f t="shared" si="10"/>
        <v>0</v>
      </c>
      <c r="O55" s="634">
        <f t="shared" si="10"/>
        <v>0</v>
      </c>
      <c r="P55" s="634">
        <f t="shared" si="10"/>
        <v>721.5</v>
      </c>
      <c r="Q55" s="634">
        <f t="shared" si="10"/>
        <v>0</v>
      </c>
      <c r="R55" s="634">
        <f t="shared" si="10"/>
        <v>0</v>
      </c>
      <c r="S55" s="634">
        <f t="shared" si="10"/>
        <v>27.7</v>
      </c>
      <c r="T55" s="634">
        <f t="shared" si="10"/>
        <v>0</v>
      </c>
      <c r="U55" s="634">
        <f t="shared" si="10"/>
        <v>0</v>
      </c>
      <c r="V55" s="634">
        <f t="shared" si="10"/>
        <v>0</v>
      </c>
      <c r="W55" s="634">
        <f t="shared" si="10"/>
        <v>0</v>
      </c>
      <c r="X55" s="634">
        <f t="shared" si="10"/>
        <v>0</v>
      </c>
      <c r="Y55" s="634">
        <f t="shared" si="10"/>
        <v>0</v>
      </c>
      <c r="Z55" s="634">
        <f t="shared" si="10"/>
        <v>0.30000000000000004</v>
      </c>
      <c r="AA55" s="633">
        <f>+AA9+AA19+AA20</f>
        <v>3327</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6年   5月  23日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埼玉県朝霞市西原１－１－１</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株式会社武蔵野代表取締役社長安田信行</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048-487-1111</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株式会社武蔵野　横浜工場</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2108</v>
      </c>
      <c r="Q25" s="1086"/>
      <c r="R25" s="1086"/>
      <c r="S25" s="1086"/>
      <c r="T25" s="1086"/>
      <c r="U25" s="1087"/>
    </row>
    <row r="26" spans="1:22" ht="26.25" customHeight="1" x14ac:dyDescent="0.15">
      <c r="C26" s="1099" t="s">
        <v>11</v>
      </c>
      <c r="D26" s="1100"/>
      <c r="E26" s="1101"/>
      <c r="F26" s="1118" t="str">
        <f>+表紙!F50</f>
        <v>横浜市金沢区鳥浜町１２－４８</v>
      </c>
      <c r="G26" s="1119"/>
      <c r="H26" s="1119"/>
      <c r="I26" s="1119"/>
      <c r="J26" s="1119"/>
      <c r="K26" s="1119"/>
      <c r="L26" s="1119"/>
      <c r="M26" s="1119"/>
      <c r="N26" s="454" t="s">
        <v>172</v>
      </c>
      <c r="O26" s="383"/>
      <c r="P26" s="383"/>
      <c r="Q26" s="1113" t="str">
        <f>IF(+表紙!Q50="","",+表紙!Q50)</f>
        <v>045-770-1611</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Ｅ09－食料品製造業</v>
      </c>
      <c r="G30" s="1089"/>
      <c r="H30" s="1089"/>
      <c r="I30" s="1089"/>
      <c r="J30" s="1089"/>
      <c r="K30" s="1089"/>
      <c r="L30" s="282" t="s">
        <v>48</v>
      </c>
      <c r="M30" s="282"/>
      <c r="N30" s="1090" t="str">
        <f>IF(COUNTA(表紙!N54)=1,+表紙!N54,"")</f>
        <v>099その他の食料品製造業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f>IF(+表紙!N55="","",+表紙!N55)</f>
        <v>7369</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475</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5</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1706.2000000000003</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１．加工室での製造終了後、食品ごとに残差を集計し掲示物などを活用して従業員全員に周知させ　　　　　　　　残差量により仕込み量の適正化をはかり残差が出ないように調整していく。　　　　　　　　　　　　　　　　　　　　　　　　　　２．ゴミ置き場の前にバースケールを設置して廃棄物を計量し量を把握していく。　　　　　　　　　　　　　　　　　　　　　　　３．手袋など大量に使用するものの材質を変更して重量を減らしていく。</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5</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1620.8</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ステンレスバットを使用することによりショーレックスの使用量を削減する</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新しい人が増えてきているので分別を間違えて捨ててしまうことがある</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新しい人にしっかりと分別の教育をしていく</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・未実施</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・実施計画無し</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f>+表紙!K158</f>
        <v>297.90000000000003</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グリストラップの引き抜き量を増やしたことにより脱水汚泥の量が削減できた</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283.00000000000006</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薬品の変更により脱水汚泥の含水量を減らし汚泥を削減していく</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・未実施</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・実施計画無し</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1408.3000000000002</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f>+表紙!K209</f>
        <v>461.8</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1198.7</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・汚泥（ｸﾞﾘｽﾄﾗｯﾌﾟ）以外は再生利用をしている。</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1337.7999999999997</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438.6</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1138.6999999999998</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出来るだけ油を排水に流さないで廃油として処理をしていく</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9" zoomScaleNormal="100" workbookViewId="0">
      <selection activeCell="F30" sqref="F30:G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835.80000000000007</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v>353.7</v>
      </c>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v>636.70000000000005</v>
      </c>
      <c r="P18" s="882"/>
      <c r="Q18" s="882"/>
      <c r="R18" s="882"/>
      <c r="S18" s="67" t="s">
        <v>14</v>
      </c>
      <c r="T18"/>
      <c r="U18" s="349"/>
      <c r="V18"/>
      <c r="W18" s="233"/>
      <c r="X18" s="831">
        <f>+ROUND(AG9,1)+ROUND(AG12,1)+ROUND(AG15,1)+AG18</f>
        <v>353.7</v>
      </c>
      <c r="Y18" s="832"/>
      <c r="Z18" s="832"/>
      <c r="AA18" s="67" t="s">
        <v>4</v>
      </c>
      <c r="AB18" s="232"/>
      <c r="AC18" s="232"/>
      <c r="AD18" s="845"/>
      <c r="AG18" s="847">
        <f>+ROUND(AN18,1)+ROUND(AN21,1)</f>
        <v>353.7</v>
      </c>
      <c r="AH18" s="848"/>
      <c r="AI18" s="848"/>
      <c r="AJ18" s="848"/>
      <c r="AK18" s="59" t="s">
        <v>13</v>
      </c>
      <c r="AL18" s="70"/>
      <c r="AN18" s="423">
        <f>+ROUND(AT16,1)+ROUND(AT17,1)+ROUND(AT18,1)</f>
        <v>353.7</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283.00000000000006</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879.80000000000007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353.7</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297.90000000000003</v>
      </c>
      <c r="G27" s="837"/>
      <c r="H27" s="234" t="s">
        <v>198</v>
      </c>
      <c r="L27" s="845"/>
      <c r="O27" s="847">
        <f>+Q30+ROUND(Q33,1)</f>
        <v>199.1</v>
      </c>
      <c r="P27" s="881"/>
      <c r="Q27" s="881"/>
      <c r="R27" s="881"/>
      <c r="S27" s="59" t="s">
        <v>38</v>
      </c>
      <c r="T27" s="80"/>
      <c r="U27" s="80"/>
      <c r="X27" s="78" t="s">
        <v>39</v>
      </c>
      <c r="Y27" s="81"/>
      <c r="AG27" s="68"/>
      <c r="AH27" s="68"/>
      <c r="AI27" s="68"/>
      <c r="AJ27" s="68"/>
      <c r="AK27" s="831">
        <f>+AG18+O27</f>
        <v>552.79999999999995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581.9</v>
      </c>
      <c r="G29" s="837"/>
      <c r="H29" s="234" t="s">
        <v>198</v>
      </c>
      <c r="L29" s="845"/>
      <c r="O29" s="71"/>
      <c r="P29" s="163"/>
      <c r="Q29" s="66" t="s">
        <v>183</v>
      </c>
      <c r="R29" s="842" t="s">
        <v>33</v>
      </c>
      <c r="S29" s="884"/>
      <c r="T29" s="884"/>
      <c r="U29" s="885"/>
      <c r="V29" s="63"/>
      <c r="W29" s="82"/>
      <c r="X29" s="889" t="s">
        <v>315</v>
      </c>
      <c r="Y29" s="890"/>
      <c r="Z29" s="833">
        <v>199.1</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209.6</v>
      </c>
      <c r="G30" s="837"/>
      <c r="H30" s="234" t="s">
        <v>198</v>
      </c>
      <c r="L30" s="845"/>
      <c r="O30" s="71"/>
      <c r="Q30" s="847">
        <f>+ROUND(Z28,1)+ROUND(Z29,1)+ROUND(Z30,1)</f>
        <v>199.1</v>
      </c>
      <c r="R30" s="881"/>
      <c r="S30" s="881"/>
      <c r="T30" s="881"/>
      <c r="U30" s="59" t="s">
        <v>16</v>
      </c>
      <c r="X30" s="889" t="s">
        <v>186</v>
      </c>
      <c r="Y30" s="890"/>
      <c r="Z30" s="833"/>
      <c r="AA30" s="834"/>
      <c r="AB30" s="834"/>
      <c r="AC30" s="834"/>
      <c r="AD30" s="834"/>
      <c r="AE30" s="59" t="s">
        <v>13</v>
      </c>
      <c r="AK30" s="818">
        <v>199.1</v>
      </c>
      <c r="AL30" s="819"/>
      <c r="AM30" s="819"/>
      <c r="AN30" s="819"/>
      <c r="AO30" s="67" t="s">
        <v>13</v>
      </c>
      <c r="AR30" s="830"/>
      <c r="AS30" s="827"/>
      <c r="AT30" s="827"/>
      <c r="AU30" s="828"/>
    </row>
    <row r="31" spans="2:48" ht="27" customHeight="1" thickTop="1" thickBot="1" x14ac:dyDescent="0.2">
      <c r="B31" s="853" t="s">
        <v>375</v>
      </c>
      <c r="C31" s="842"/>
      <c r="D31" s="842"/>
      <c r="E31" s="843"/>
      <c r="F31" s="836">
        <v>372.3</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2" workbookViewId="0">
      <selection activeCell="F40" sqref="F4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419.9</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442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419.9</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419.9</v>
      </c>
      <c r="P27" s="881"/>
      <c r="Q27" s="881"/>
      <c r="R27" s="881"/>
      <c r="S27" s="59" t="s">
        <v>38</v>
      </c>
      <c r="T27" s="80"/>
      <c r="U27" s="80"/>
      <c r="X27" s="78" t="s">
        <v>39</v>
      </c>
      <c r="Y27" s="81"/>
      <c r="AG27" s="68"/>
      <c r="AH27" s="68"/>
      <c r="AI27" s="68"/>
      <c r="AJ27" s="68"/>
      <c r="AK27" s="831">
        <f>+AG18+O27</f>
        <v>419.9</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419.9</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442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252</v>
      </c>
      <c r="G30" s="837"/>
      <c r="H30" s="234" t="s">
        <v>198</v>
      </c>
      <c r="L30" s="845"/>
      <c r="O30" s="71"/>
      <c r="Q30" s="847">
        <f>+ROUND(Z28,1)+ROUND(Z29,1)+ROUND(Z30,1)</f>
        <v>419.9</v>
      </c>
      <c r="R30" s="881"/>
      <c r="S30" s="881"/>
      <c r="T30" s="881"/>
      <c r="U30" s="59" t="s">
        <v>16</v>
      </c>
      <c r="X30" s="889" t="s">
        <v>186</v>
      </c>
      <c r="Y30" s="890"/>
      <c r="Z30" s="833"/>
      <c r="AA30" s="834"/>
      <c r="AB30" s="834"/>
      <c r="AC30" s="834"/>
      <c r="AD30" s="834"/>
      <c r="AE30" s="59" t="s">
        <v>13</v>
      </c>
      <c r="AK30" s="818">
        <v>239.4</v>
      </c>
      <c r="AL30" s="819"/>
      <c r="AM30" s="819"/>
      <c r="AN30" s="819"/>
      <c r="AO30" s="67" t="s">
        <v>13</v>
      </c>
      <c r="AR30" s="830"/>
      <c r="AS30" s="827"/>
      <c r="AT30" s="827"/>
      <c r="AU30" s="828"/>
    </row>
    <row r="31" spans="2:48" ht="27" customHeight="1" thickTop="1" thickBot="1" x14ac:dyDescent="0.2">
      <c r="B31" s="853" t="s">
        <v>375</v>
      </c>
      <c r="C31" s="842"/>
      <c r="D31" s="842"/>
      <c r="E31" s="843"/>
      <c r="F31" s="836">
        <v>442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株式会社武蔵野　横浜工場</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2024-05-23T06:32:55Z</dcterms:created>
  <dcterms:modified xsi:type="dcterms:W3CDTF">2024-09-09T09:54:38Z</dcterms:modified>
</cp:coreProperties>
</file>