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<sst xmlns="http://schemas.openxmlformats.org/spreadsheetml/2006/main" count="3171" uniqueCount="459">
  <si>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</si>
  <si>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</si>
  <si>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</si>
  <si>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</si>
  <si>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</si>
  <si>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</si>
  <si>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</si>
  <si>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</si>
  <si>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</si>
  <si>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</si>
  <si>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</si>
  <si>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</si>
  <si>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</si>
  <si>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</si>
  <si>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</si>
  <si>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</si>
  <si>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</si>
  <si>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</si>
  <si>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</si>
  <si>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</si>
  <si>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</si>
  <si>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</si>
  <si>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</si>
  <si>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</si>
  <si>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</si>
  <si>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</si>
  <si>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</si>
  <si>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</si>
  <si>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</si>
  <si>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</si>
  <si>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</si>
  <si>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</si>
  <si>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</si>
  <si>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</si>
  <si>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</si>
  <si>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</si>
  <si>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</si>
  <si>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</si>
  <si>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</si>
  <si>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</si>
  <si>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</si>
  <si>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</si>
  <si>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</si>
  <si>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</si>
  <si>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</si>
  <si>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</si>
  <si>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</si>
  <si>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</si>
  <si>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</si>
  <si>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</si>
  <si>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</si>
  <si>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</si>
  <si>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</si>
  <si>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</si>
  <si>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</si>
  <si>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</si>
  <si>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</si>
  <si>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</si>
  <si>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</si>
  <si>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</si>
  <si>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</si>
  <si>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</si>
  <si>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</si>
  <si>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</si>
  <si>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</si>
  <si>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</si>
  <si>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</si>
  <si>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</si>
  <si>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</si>
  <si>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</si>
  <si>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</si>
  <si>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</si>
  <si>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</si>
  <si>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</si>
  <si>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</si>
  <si>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</si>
  <si>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</si>
  <si>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</si>
  <si>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</si>
  <si>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</si>
  <si>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</si>
  <si>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</si>
  <si>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</si>
  <si>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</si>
  <si>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</si>
  <si>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</si>
  <si>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</si>
  <si>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</si>
  <si>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</si>
  <si>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</si>
  <si>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</si>
  <si>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</si>
  <si>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</si>
  <si>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</si>
  <si>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</si>
  <si>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</si>
  <si>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</si>
  <si>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</si>
  <si>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</si>
  <si>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</si>
  <si>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</si>
  <si>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</si>
  <si>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</si>
  <si>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</si>
  <si>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</si>
  <si>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</si>
  <si>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</si>
  <si>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</si>
  <si>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</si>
  <si>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</si>
  <si>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</si>
  <si>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</si>
  <si>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</si>
  <si>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</si>
  <si>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</si>
  <si>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</si>
  <si>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</si>
  <si>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</si>
  <si>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</si>
  <si>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</si>
  <si>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</si>
  <si>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</si>
  <si>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</si>
  <si>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</si>
  <si>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</si>
  <si>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</si>
  <si>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</si>
  <si>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</si>
  <si>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</si>
  <si>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</si>
  <si>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</si>
  <si>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</si>
  <si>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</si>
  <si>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</si>
  <si>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</si>
  <si>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</si>
  <si>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</si>
  <si>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</si>
  <si>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</si>
  <si>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</si>
  <si>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</si>
  <si>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</si>
  <si>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</si>
  <si>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</si>
  <si>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</si>
  <si>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</si>
  <si>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</si>
  <si>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</si>
  <si>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</si>
  <si>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</si>
  <si>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</si>
  <si>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</si>
  <si>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</si>
  <si>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</si>
  <si>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</si>
  <si>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</si>
  <si>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</si>
  <si>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</si>
  <si>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</si>
  <si>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</si>
  <si>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</si>
  <si>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</si>
  <si>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</si>
  <si>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</si>
  <si>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</si>
  <si>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</si>
  <si>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</si>
  <si>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</si>
  <si>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</si>
  <si>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</si>
  <si>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</si>
  <si>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</si>
  <si>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</si>
  <si>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</si>
  <si>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</si>
  <si>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</si>
  <si>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</si>
  <si>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</si>
  <si>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</si>
  <si>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</si>
  <si>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</si>
  <si>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</si>
  <si>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</si>
  <si>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</si>
  <si>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</si>
  <si>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</si>
  <si>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</si>
  <si>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</si>
  <si>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</si>
  <si>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</si>
  <si>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</si>
  <si>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</si>
  <si>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</si>
  <si>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</si>
  <si>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</si>
  <si>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</si>
  <si>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</si>
  <si>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</si>
  <si>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</si>
  <si>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</si>
  <si>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</si>
  <si>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</si>
  <si>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</si>
  <si>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</si>
  <si>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</si>
  <si>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</si>
  <si>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</si>
  <si>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</si>
  <si>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</si>
  <si>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</si>
  <si>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</si>
  <si>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</si>
  <si>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</si>
  <si>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</si>
  <si>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</si>
  <si>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</si>
  <si>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</si>
  <si>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</si>
  <si>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</si>
  <si>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</si>
  <si>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</si>
  <si>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</si>
  <si>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</si>
  <si>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</si>
  <si>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</si>
  <si>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</si>
  <si>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</si>
  <si>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</si>
  <si>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</si>
  <si>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</si>
  <si>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</si>
  <si>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</si>
  <si>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</si>
  <si>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</si>
  <si>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</si>
  <si>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</si>
  <si>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</si>
  <si>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</si>
  <si>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</si>
  <si>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</si>
  <si>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</si>
  <si>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</si>
  <si>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</si>
  <si>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</si>
  <si>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</si>
  <si>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</si>
  <si>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</si>
  <si>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</si>
  <si>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</si>
  <si>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</si>
  <si>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</si>
  <si>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</si>
  <si>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</si>
  <si>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</si>
  <si>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</si>
  <si>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</si>
  <si>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</si>
  <si>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</si>
  <si>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</si>
  <si>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</si>
  <si>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</si>
  <si>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</si>
  <si>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</si>
  <si>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</si>
  <si>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</si>
  <si>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</si>
  <si>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</si>
  <si>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</si>
  <si>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</si>
  <si>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</si>
  <si>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</si>
  <si>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</si>
  <si>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</si>
  <si>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</si>
  <si>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</si>
  <si>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</si>
  <si>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</si>
  <si>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</si>
  <si>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</si>
  <si>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</si>
  <si>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</si>
  <si>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</si>
  <si>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</si>
  <si>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</si>
  <si>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</si>
  <si>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</si>
  <si>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</si>
  <si>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</si>
  <si>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</si>
  <si>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</si>
  <si>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</si>
  <si>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</si>
  <si>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</si>
  <si>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</si>
  <si>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</si>
  <si>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</si>
  <si>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</si>
  <si>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</si>
  <si>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</si>
  <si>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</si>
  <si>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</si>
  <si>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</si>
  <si>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</si>
  <si>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</si>
  <si>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</si>
  <si>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</si>
  <si>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</si>
  <si>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</si>
  <si>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</si>
  <si>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</si>
  <si>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</si>
  <si>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</si>
  <si>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</si>
  <si>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</si>
  <si>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</si>
  <si>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</si>
  <si>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</si>
  <si>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</si>
  <si>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</si>
  <si>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</si>
  <si>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</si>
  <si>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</si>
  <si>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</si>
  <si>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</si>
  <si>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</si>
  <si>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</si>
  <si>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</si>
  <si>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</si>
  <si>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</si>
  <si>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</si>
  <si>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</si>
  <si>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</si>
  <si>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</si>
  <si>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</si>
  <si>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</si>
  <si>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</si>
  <si>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</si>
  <si>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</si>
  <si>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</si>
  <si>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</si>
  <si>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</si>
  <si>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</si>
  <si>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</si>
  <si>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</si>
  <si>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</si>
  <si>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</si>
  <si>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</si>
  <si>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</si>
  <si>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</si>
  <si>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</si>
  <si>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</si>
  <si>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</si>
  <si>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</si>
  <si>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</si>
  <si>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</si>
  <si>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</si>
  <si>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</si>
  <si>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</si>
  <si>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</si>
  <si>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</si>
  <si>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</si>
  <si>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</si>
  <si>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</si>
  <si>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</si>
  <si>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</si>
  <si>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</si>
  <si>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</si>
  <si>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</si>
  <si>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</si>
  <si>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</si>
  <si>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</si>
  <si>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</si>
  <si>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</si>
  <si>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</si>
  <si>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</si>
  <si>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</si>
  <si>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</si>
  <si>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</si>
  <si>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</si>
  <si>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</si>
  <si>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</si>
  <si>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</si>
  <si>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</si>
  <si>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</si>
  <si>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</si>
  <si>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</si>
  <si>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</si>
  <si>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</si>
  <si>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</si>
  <si>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</si>
  <si>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</si>
  <si>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</si>
  <si>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</si>
  <si>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</si>
  <si>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</si>
  <si>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</si>
  <si>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</si>
  <si>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</si>
  <si>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</si>
  <si>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</si>
  <si>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</si>
  <si>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</si>
  <si>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</si>
  <si>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</si>
  <si>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</si>
  <si>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</si>
  <si>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</si>
  <si>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</si>
  <si>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</si>
  <si>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</si>
  <si>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</si>
  <si>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</si>
  <si>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</si>
  <si>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</si>
  <si>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</si>
  <si>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</si>
  <si>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</si>
  <si>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</si>
  <si>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</si>
  <si>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</si>
  <si>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</si>
  <si>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</si>
  <si>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</si>
  <si>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</si>
  <si>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</si>
  <si>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</si>
  <si>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</si>
  <si>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</si>
  <si>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</si>
  <si>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</si>
  <si>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</si>
  <si>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</si>
  <si>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</si>
  <si>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</si>
  <si>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</si>
  <si>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</si>
  <si>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</si>
  <si>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</si>
  <si>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</si>
  <si>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</si>
  <si>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</si>
  <si>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</si>
  <si>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</si>
  <si>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</si>
  <si>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</si>
  <si>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25日</t>
    <phoneticPr fontId="3"/>
  </si>
  <si>
    <t xml:space="preserve">横浜市神奈川区宝町２番地	</t>
  </si>
  <si>
    <t>日産自動車株式会社　横浜工場
工場長　井口　栄二</t>
  </si>
  <si>
    <t>日産自動車株式会社　横浜工場　３地区</t>
  </si>
  <si>
    <t>横浜市鶴見区大黒町６番地１号</t>
  </si>
  <si>
    <t>050-3624-1048</t>
  </si>
  <si>
    <t>横浜市長</t>
  </si>
  <si>
    <t>自動車用エンジン・アクスル部品製造・組立</t>
  </si>
  <si>
    <t>080-9415-4469</t>
  </si>
  <si>
    <t>廃プラ　⇒　破砕　⇒　製鉄原料
木屑　⇒　破砕　⇒　チップ化
水処理汚泥　⇒　混錬　⇒　セメント原料
廃油　⇒　油水分離　⇒　再生油販売
汚泥　⇒　焼却　⇒　路盤材
金属屑　⇒　破砕　⇒　再資源化</t>
    <phoneticPr fontId="3"/>
  </si>
  <si>
    <t>　        工場長　　　　　　　→    　産業廃棄物処理責任者：工務課環境担当課長　　
　　　　       　　　　　　　　　→　　 特別管理廃棄物：工務課環境担当課長又は代理任命者
　　　　　　↓
　　　　　　    　　　　　　 　　→   　廃棄物管理：工務課環境Gr担当者の中から任命
    代理者工務部長</t>
    <phoneticPr fontId="3"/>
  </si>
  <si>
    <t>■廃棄物削減アイテムの発掘と推進
①廃棄物削減推進組織による3R活動の促進
②有価化促進
③分別精度の向上</t>
    <phoneticPr fontId="3"/>
  </si>
  <si>
    <t>新入社員、移動者に対しては都度廃棄物分別教育を実施している。
廃棄物分別パトロールを実施し、不具合箇所の改善を行い分別意識を向上させる。</t>
    <phoneticPr fontId="3"/>
  </si>
  <si>
    <t>現状を継続する。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</si>
</sst>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C32" sqref="C32:U33"/>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2166</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453</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143</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316540</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1253</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3877.9</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3102.2</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f>+別紙!AA12</f>
        <v>145.30000000000001</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116.20000000000002</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3732.6000000000004</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1023.5999999999999</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3732.6000000000004</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2985.9999999999995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818.80000000000007</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2985.9999999999995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日産自動車株式会社　横浜工場　３地区</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B20" zoomScaleNormal="100"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1333.3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232.6</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348.8</v>
      </c>
      <c r="P18" s="827"/>
      <c r="Q18" s="827"/>
      <c r="R18" s="827"/>
      <c r="S18" s="67" t="s">
        <v>14</v>
      </c>
      <c r="T18"/>
      <c r="U18" s="349"/>
      <c r="V18"/>
      <c r="W18" s="233"/>
      <c r="X18" s="905">
        <f>+ROUND(AG9,1)+ROUND(AG12,1)+ROUND(AG15,1)+AG18</f>
        <v>232.6</v>
      </c>
      <c r="Y18" s="906"/>
      <c r="Z18" s="906"/>
      <c r="AA18" s="67" t="s">
        <v>4</v>
      </c>
      <c r="AB18" s="232"/>
      <c r="AC18" s="232"/>
      <c r="AD18" s="872"/>
      <c r="AG18" s="862">
        <f>+ROUND(AN18,1)+ROUND(AN21,1)</f>
        <v>232.6</v>
      </c>
      <c r="AH18" s="907"/>
      <c r="AI18" s="907"/>
      <c r="AJ18" s="907"/>
      <c r="AK18" s="59" t="s">
        <v>13</v>
      </c>
      <c r="AL18" s="70"/>
      <c r="AN18" s="423">
        <f>+ROUND(AT16,1)+ROUND(AT17,1)+ROUND(AT18,1)</f>
        <v>232.6</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116.20000000000002</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1666.6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1217.0999999999999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145.30000000000001</v>
      </c>
      <c r="G27" s="875"/>
      <c r="H27" s="234" t="s">
        <v>198</v>
      </c>
      <c r="L27" s="872"/>
      <c r="O27" s="862">
        <f>+Q30+ROUND(Q33,1)</f>
        <v>984.5</v>
      </c>
      <c r="P27" s="863"/>
      <c r="Q27" s="863"/>
      <c r="R27" s="863"/>
      <c r="S27" s="59" t="s">
        <v>38</v>
      </c>
      <c r="T27" s="80"/>
      <c r="U27" s="80"/>
      <c r="X27" s="78" t="s">
        <v>39</v>
      </c>
      <c r="Y27" s="81"/>
      <c r="AG27" s="68"/>
      <c r="AH27" s="68"/>
      <c r="AI27" s="68"/>
      <c r="AJ27" s="68"/>
      <c r="AK27" s="905">
        <f>+AG18+O27</f>
        <v>1217.0999999999999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984.5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1521.3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735.6</v>
      </c>
      <c r="G30" s="875"/>
      <c r="H30" s="234" t="s">
        <v>198</v>
      </c>
      <c r="L30" s="872"/>
      <c r="O30" s="71"/>
      <c r="Q30" s="862">
        <f>+ROUND(Z28,1)+ROUND(Z29,1)+ROUND(Z30,1)</f>
        <v>984.5</v>
      </c>
      <c r="R30" s="863"/>
      <c r="S30" s="863"/>
      <c r="T30" s="863"/>
      <c r="U30" s="59" t="s">
        <v>16</v>
      </c>
      <c r="X30" s="860" t="s">
        <v>186</v>
      </c>
      <c r="Y30" s="861"/>
      <c r="Z30" s="853"/>
      <c r="AA30" s="854"/>
      <c r="AB30" s="854"/>
      <c r="AC30" s="854"/>
      <c r="AD30" s="854"/>
      <c r="AE30" s="59" t="s">
        <v>13</v>
      </c>
      <c r="AK30" s="814">
        <v>588.5</v>
      </c>
      <c r="AL30" s="815"/>
      <c r="AM30" s="815"/>
      <c r="AN30" s="815"/>
      <c r="AO30" s="67" t="s">
        <v>13</v>
      </c>
      <c r="AR30" s="921"/>
      <c r="AS30" s="918"/>
      <c r="AT30" s="918"/>
      <c r="AU30" s="919"/>
    </row>
    <row r="31" spans="2:48" ht="27" customHeight="1" thickTop="1" thickBot="1" x14ac:dyDescent="0.2">
      <c r="B31" s="888" t="s">
        <v>375</v>
      </c>
      <c r="C31" s="839"/>
      <c r="D31" s="839"/>
      <c r="E31" s="840"/>
      <c r="F31" s="874">
        <v>1521.3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E2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1341.8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1677.3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1341.8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1341.8</v>
      </c>
      <c r="P27" s="863"/>
      <c r="Q27" s="863"/>
      <c r="R27" s="863"/>
      <c r="S27" s="59" t="s">
        <v>38</v>
      </c>
      <c r="T27" s="80"/>
      <c r="U27" s="80"/>
      <c r="X27" s="78" t="s">
        <v>39</v>
      </c>
      <c r="Y27" s="81"/>
      <c r="AG27" s="68"/>
      <c r="AH27" s="68"/>
      <c r="AI27" s="68"/>
      <c r="AJ27" s="68"/>
      <c r="AK27" s="905">
        <f>+AG18+O27</f>
        <v>1341.8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1341.8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1677.3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1341.8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1677.3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325.5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406.9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325.5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325.5</v>
      </c>
      <c r="P27" s="863"/>
      <c r="Q27" s="863"/>
      <c r="R27" s="863"/>
      <c r="S27" s="59" t="s">
        <v>38</v>
      </c>
      <c r="T27" s="80"/>
      <c r="U27" s="80"/>
      <c r="X27" s="78" t="s">
        <v>39</v>
      </c>
      <c r="Y27" s="81"/>
      <c r="AG27" s="68"/>
      <c r="AH27" s="68"/>
      <c r="AI27" s="68"/>
      <c r="AJ27" s="68"/>
      <c r="AK27" s="905">
        <f>+AG18+O27</f>
        <v>325.5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325.5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406.9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218.4</v>
      </c>
      <c r="G30" s="875"/>
      <c r="H30" s="234" t="s">
        <v>198</v>
      </c>
      <c r="L30" s="872"/>
      <c r="O30" s="71"/>
      <c r="Q30" s="862">
        <f>+ROUND(Z28,1)+ROUND(Z29,1)+ROUND(Z30,1)</f>
        <v>325.5</v>
      </c>
      <c r="R30" s="863"/>
      <c r="S30" s="863"/>
      <c r="T30" s="863"/>
      <c r="U30" s="59" t="s">
        <v>16</v>
      </c>
      <c r="X30" s="860" t="s">
        <v>186</v>
      </c>
      <c r="Y30" s="861"/>
      <c r="Z30" s="853"/>
      <c r="AA30" s="854"/>
      <c r="AB30" s="854"/>
      <c r="AC30" s="854"/>
      <c r="AD30" s="854"/>
      <c r="AE30" s="59" t="s">
        <v>13</v>
      </c>
      <c r="AK30" s="814">
        <v>174.7</v>
      </c>
      <c r="AL30" s="815"/>
      <c r="AM30" s="815"/>
      <c r="AN30" s="815"/>
      <c r="AO30" s="67" t="s">
        <v>13</v>
      </c>
      <c r="AR30" s="921"/>
      <c r="AS30" s="918"/>
      <c r="AT30" s="918"/>
      <c r="AU30" s="919"/>
    </row>
    <row r="31" spans="2:48" ht="27" customHeight="1" thickTop="1" thickBot="1" x14ac:dyDescent="0.2">
      <c r="B31" s="888" t="s">
        <v>375</v>
      </c>
      <c r="C31" s="839"/>
      <c r="D31" s="839"/>
      <c r="E31" s="840"/>
      <c r="F31" s="874">
        <v>406.9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34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42.5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34</v>
      </c>
      <c r="P27" s="863"/>
      <c r="Q27" s="863"/>
      <c r="R27" s="863"/>
      <c r="S27" s="59" t="s">
        <v>38</v>
      </c>
      <c r="T27" s="80"/>
      <c r="U27" s="80"/>
      <c r="X27" s="78" t="s">
        <v>39</v>
      </c>
      <c r="Y27" s="81"/>
      <c r="AG27" s="68"/>
      <c r="AH27" s="68"/>
      <c r="AI27" s="68"/>
      <c r="AJ27" s="68"/>
      <c r="AK27" s="905">
        <f>+AG18+O27</f>
        <v>34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42.5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20.3</v>
      </c>
      <c r="G30" s="875"/>
      <c r="H30" s="234" t="s">
        <v>198</v>
      </c>
      <c r="L30" s="872"/>
      <c r="O30" s="71"/>
      <c r="Q30" s="862">
        <f>+ROUND(Z28,1)+ROUND(Z29,1)+ROUND(Z30,1)</f>
        <v>34</v>
      </c>
      <c r="R30" s="863"/>
      <c r="S30" s="863"/>
      <c r="T30" s="863"/>
      <c r="U30" s="59" t="s">
        <v>16</v>
      </c>
      <c r="X30" s="860" t="s">
        <v>186</v>
      </c>
      <c r="Y30" s="861"/>
      <c r="Z30" s="853"/>
      <c r="AA30" s="854"/>
      <c r="AB30" s="854"/>
      <c r="AC30" s="854"/>
      <c r="AD30" s="854"/>
      <c r="AE30" s="59" t="s">
        <v>13</v>
      </c>
      <c r="AK30" s="814">
        <v>16.2</v>
      </c>
      <c r="AL30" s="815"/>
      <c r="AM30" s="815"/>
      <c r="AN30" s="815"/>
      <c r="AO30" s="67" t="s">
        <v>13</v>
      </c>
      <c r="AR30" s="921"/>
      <c r="AS30" s="918"/>
      <c r="AT30" s="918"/>
      <c r="AU30" s="919"/>
    </row>
    <row r="31" spans="2:48" ht="27" customHeight="1" thickTop="1" thickBot="1" x14ac:dyDescent="0.2">
      <c r="B31" s="888" t="s">
        <v>375</v>
      </c>
      <c r="C31" s="839"/>
      <c r="D31" s="839"/>
      <c r="E31" s="840"/>
      <c r="F31" s="874">
        <v>42.5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36.6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45.8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36.6</v>
      </c>
      <c r="P27" s="863"/>
      <c r="Q27" s="863"/>
      <c r="R27" s="863"/>
      <c r="S27" s="59" t="s">
        <v>38</v>
      </c>
      <c r="T27" s="80"/>
      <c r="U27" s="80"/>
      <c r="X27" s="78" t="s">
        <v>39</v>
      </c>
      <c r="Y27" s="81"/>
      <c r="AG27" s="68"/>
      <c r="AH27" s="68"/>
      <c r="AI27" s="68"/>
      <c r="AJ27" s="68"/>
      <c r="AK27" s="905">
        <f>+AG18+O27</f>
        <v>36.6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36.6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45.8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v>
      </c>
      <c r="G30" s="875"/>
      <c r="H30" s="234" t="s">
        <v>198</v>
      </c>
      <c r="L30" s="872"/>
      <c r="O30" s="71"/>
      <c r="Q30" s="862">
        <f>+ROUND(Z28,1)+ROUND(Z29,1)+ROUND(Z30,1)</f>
        <v>36.6</v>
      </c>
      <c r="R30" s="863"/>
      <c r="S30" s="863"/>
      <c r="T30" s="863"/>
      <c r="U30" s="59" t="s">
        <v>16</v>
      </c>
      <c r="X30" s="860" t="s">
        <v>186</v>
      </c>
      <c r="Y30" s="861"/>
      <c r="Z30" s="853"/>
      <c r="AA30" s="854"/>
      <c r="AB30" s="854"/>
      <c r="AC30" s="854"/>
      <c r="AD30" s="854"/>
      <c r="AE30" s="59" t="s">
        <v>13</v>
      </c>
      <c r="AK30" s="814">
        <v>10.4</v>
      </c>
      <c r="AL30" s="815"/>
      <c r="AM30" s="815"/>
      <c r="AN30" s="815"/>
      <c r="AO30" s="67" t="s">
        <v>13</v>
      </c>
      <c r="AR30" s="921"/>
      <c r="AS30" s="918"/>
      <c r="AT30" s="918"/>
      <c r="AU30" s="919"/>
    </row>
    <row r="31" spans="2:48" ht="27" customHeight="1" thickTop="1" thickBot="1" x14ac:dyDescent="0.2">
      <c r="B31" s="888" t="s">
        <v>375</v>
      </c>
      <c r="C31" s="839"/>
      <c r="D31" s="839"/>
      <c r="E31" s="840"/>
      <c r="F31" s="874">
        <v>45.8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36.299999999999997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29</v>
      </c>
      <c r="P27" s="863"/>
      <c r="Q27" s="863"/>
      <c r="R27" s="863"/>
      <c r="S27" s="59" t="s">
        <v>38</v>
      </c>
      <c r="T27" s="80"/>
      <c r="U27" s="80"/>
      <c r="X27" s="78" t="s">
        <v>39</v>
      </c>
      <c r="Y27" s="81"/>
      <c r="AG27" s="68"/>
      <c r="AH27" s="68"/>
      <c r="AI27" s="68"/>
      <c r="AJ27" s="68"/>
      <c r="AK27" s="905">
        <f>+AG18+O27</f>
        <v>29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36.299999999999997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36.299999999999997</v>
      </c>
      <c r="G30" s="875"/>
      <c r="H30" s="234" t="s">
        <v>198</v>
      </c>
      <c r="L30" s="872"/>
      <c r="O30" s="71"/>
      <c r="Q30" s="862">
        <f>+ROUND(Z28,1)+ROUND(Z29,1)+ROUND(Z30,1)</f>
        <v>29</v>
      </c>
      <c r="R30" s="863"/>
      <c r="S30" s="863"/>
      <c r="T30" s="863"/>
      <c r="U30" s="59" t="s">
        <v>16</v>
      </c>
      <c r="X30" s="860" t="s">
        <v>186</v>
      </c>
      <c r="Y30" s="861"/>
      <c r="Z30" s="853"/>
      <c r="AA30" s="854"/>
      <c r="AB30" s="854"/>
      <c r="AC30" s="854"/>
      <c r="AD30" s="854"/>
      <c r="AE30" s="59" t="s">
        <v>13</v>
      </c>
      <c r="AK30" s="814">
        <v>29</v>
      </c>
      <c r="AL30" s="815"/>
      <c r="AM30" s="815"/>
      <c r="AN30" s="815"/>
      <c r="AO30" s="67" t="s">
        <v>13</v>
      </c>
      <c r="AR30" s="921"/>
      <c r="AS30" s="918"/>
      <c r="AT30" s="918"/>
      <c r="AU30" s="919"/>
    </row>
    <row r="31" spans="2:48" ht="27" customHeight="1" thickTop="1" thickBot="1" x14ac:dyDescent="0.2">
      <c r="B31" s="888" t="s">
        <v>375</v>
      </c>
      <c r="C31" s="839"/>
      <c r="D31" s="839"/>
      <c r="E31" s="840"/>
      <c r="F31" s="874">
        <v>36.299999999999997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日産自動車株式会社　横浜工場　３地区</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1.9</v>
      </c>
      <c r="P27" s="863"/>
      <c r="Q27" s="863"/>
      <c r="R27" s="863"/>
      <c r="S27" s="59" t="s">
        <v>38</v>
      </c>
      <c r="T27" s="80"/>
      <c r="U27" s="80"/>
      <c r="X27" s="78" t="s">
        <v>39</v>
      </c>
      <c r="Y27" s="81"/>
      <c r="AG27" s="68"/>
      <c r="AH27" s="68"/>
      <c r="AI27" s="68"/>
      <c r="AJ27" s="68"/>
      <c r="AK27" s="905">
        <f>+AG18+O27</f>
        <v>1.9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2" zoomScaleNormal="72"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日産自動車株式会社　横浜工場　３地区</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1666.6</v>
      </c>
      <c r="I9" s="507">
        <f>IF(OR(ｳ.廃油!F24&gt;0,ｳ.廃油!F24&lt;0),ｳ.廃油!F24,IF(I$19&gt;0,"0",0))</f>
        <v>1677.3</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406.9</v>
      </c>
      <c r="M9" s="507">
        <f>IF(OR(ｷ.紙くず!F24&gt;0,ｷ.紙くず!F24&lt;0),ｷ.紙くず!F24,IF(M$19&gt;0,"0",0))</f>
        <v>0</v>
      </c>
      <c r="N9" s="507">
        <f>IF(OR(ｸ.木くず!F24&gt;0,ｸ.木くず!F24&lt;0),ｸ.木くず!F24,IF(N$19&gt;0,"0",0))</f>
        <v>42.5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45.8</v>
      </c>
      <c r="U9" s="507">
        <f>IF(OR(ｿ.鉱さい!F24&gt;0,ｿ.鉱さい!F24&lt;0),ｿ.鉱さい!F24,IF(U$19&gt;0,"0",0))</f>
        <v>0</v>
      </c>
      <c r="V9" s="507">
        <f>IF(OR(ﾀ.がれき類!F24&gt;0,ﾀ.がれき類!F24&lt;0),ﾀ.がれき類!F24,IF(V$19&gt;0,"0",0))</f>
        <v>36.299999999999997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2.4</v>
      </c>
      <c r="AA9" s="509">
        <f>IF(SUM(G9:Z9)&gt;0,SUM(G9:Z9),IF(AA$19&gt;0,"0",0))</f>
        <v>3877.9</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145.30000000000001</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145.30000000000001</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1521.3</v>
      </c>
      <c r="I14" s="513">
        <f>IF(OR(ｳ.廃油!F29&gt;0,ｳ.廃油!F29&lt;0),ｳ.廃油!F29,IF(I$19&gt;0,"0",0))</f>
        <v>1677.3</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406.9</v>
      </c>
      <c r="M14" s="513">
        <f>IF(OR(ｷ.紙くず!F29&gt;0,ｷ.紙くず!F29&lt;0),ｷ.紙くず!F29,IF(M$19&gt;0,"0",0))</f>
        <v>0</v>
      </c>
      <c r="N14" s="513">
        <f>IF(OR(ｸ.木くず!F29&gt;0,ｸ.木くず!F29&lt;0),ｸ.木くず!F29,IF(N$19&gt;0,"0",0))</f>
        <v>42.5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45.8</v>
      </c>
      <c r="U14" s="513">
        <f>IF(OR(ｿ.鉱さい!F29&gt;0,ｿ.鉱さい!F29&lt;0),ｿ.鉱さい!F29,IF(U$19&gt;0,"0",0))</f>
        <v>0</v>
      </c>
      <c r="V14" s="513">
        <f>IF(OR(ﾀ.がれき類!F29&gt;0,ﾀ.がれき類!F29&lt;0),ﾀ.がれき類!F29,IF(V$19&gt;0,"0",0))</f>
        <v>36.299999999999997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2.4</v>
      </c>
      <c r="AA14" s="515">
        <f t="shared" si="0"/>
        <v>3732.6000000000004</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735.6</v>
      </c>
      <c r="I15" s="513" t="str">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218.4</v>
      </c>
      <c r="M15" s="513">
        <f>IF(OR(ｷ.紙くず!F30&gt;0,ｷ.紙くず!F30&lt;0),ｷ.紙くず!F30,IF(M$19&gt;0,"0",0))</f>
        <v>0</v>
      </c>
      <c r="N15" s="513">
        <f>IF(OR(ｸ.木くず!F30&gt;0,ｸ.木くず!F30&lt;0),ｸ.木くず!F30,IF(N$19&gt;0,"0",0))</f>
        <v>20.3</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13</v>
      </c>
      <c r="U15" s="513">
        <f>IF(OR(ｿ.鉱さい!F30&gt;0,ｿ.鉱さい!F30&lt;0),ｿ.鉱さい!F30,IF(U$19&gt;0,"0",0))</f>
        <v>0</v>
      </c>
      <c r="V15" s="513">
        <f>IF(OR(ﾀ.がれき類!F30&gt;0,ﾀ.がれき類!F30&lt;0),ﾀ.がれき類!F30,IF(V$19&gt;0,"0",0))</f>
        <v>36.299999999999997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1023.5999999999999</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1521.3</v>
      </c>
      <c r="I16" s="513">
        <f>IF(OR(ｳ.廃油!F31&gt;0,ｳ.廃油!F31&lt;0),ｳ.廃油!F31,IF(I$19&gt;0,"0",0))</f>
        <v>1677.3</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406.9</v>
      </c>
      <c r="M16" s="513">
        <f>IF(OR(ｷ.紙くず!F31&gt;0,ｷ.紙くず!F31&lt;0),ｷ.紙くず!F31,IF(M$19&gt;0,"0",0))</f>
        <v>0</v>
      </c>
      <c r="N16" s="513">
        <f>IF(OR(ｸ.木くず!F31&gt;0,ｸ.木くず!F31&lt;0),ｸ.木くず!F31,IF(N$19&gt;0,"0",0))</f>
        <v>42.5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45.8</v>
      </c>
      <c r="U16" s="513">
        <f>IF(OR(ｿ.鉱さい!F31&gt;0,ｿ.鉱さい!F31&lt;0),ｿ.鉱さい!F31,IF(U$19&gt;0,"0",0))</f>
        <v>0</v>
      </c>
      <c r="V16" s="513">
        <f>IF(OR(ﾀ.がれき類!F31&gt;0,ﾀ.がれき類!F31&lt;0),ﾀ.がれき類!F31,IF(V$19&gt;0,"0",0))</f>
        <v>36.299999999999997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2.4</v>
      </c>
      <c r="AA16" s="515">
        <f t="shared" si="0"/>
        <v>3732.6000000000004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1333.3</v>
      </c>
      <c r="I19" s="519">
        <f t="shared" si="1"/>
        <v>1341.8</v>
      </c>
      <c r="J19" s="519">
        <f t="shared" si="1"/>
        <v>0</v>
      </c>
      <c r="K19" s="519">
        <f t="shared" si="1"/>
        <v>0</v>
      </c>
      <c r="L19" s="519">
        <f t="shared" si="1"/>
        <v>325.5</v>
      </c>
      <c r="M19" s="519">
        <f t="shared" si="1"/>
        <v>0</v>
      </c>
      <c r="N19" s="519">
        <f t="shared" si="1"/>
        <v>34</v>
      </c>
      <c r="O19" s="519">
        <f t="shared" si="1"/>
        <v>0</v>
      </c>
      <c r="P19" s="519">
        <f t="shared" si="1"/>
        <v>0</v>
      </c>
      <c r="Q19" s="519">
        <f t="shared" si="1"/>
        <v>0</v>
      </c>
      <c r="R19" s="519">
        <f t="shared" si="1"/>
        <v>0</v>
      </c>
      <c r="S19" s="519">
        <f t="shared" si="1"/>
        <v>0.1</v>
      </c>
      <c r="T19" s="519">
        <f t="shared" si="1"/>
        <v>36.6</v>
      </c>
      <c r="U19" s="519">
        <f t="shared" si="1"/>
        <v>0</v>
      </c>
      <c r="V19" s="519">
        <f t="shared" si="1"/>
        <v>29</v>
      </c>
      <c r="W19" s="519">
        <f t="shared" si="1"/>
        <v>0</v>
      </c>
      <c r="X19" s="519">
        <f t="shared" si="1"/>
        <v>0</v>
      </c>
      <c r="Y19" s="519">
        <f t="shared" si="1"/>
        <v>0</v>
      </c>
      <c r="Z19" s="520">
        <f t="shared" si="1"/>
        <v>1.9</v>
      </c>
      <c r="AA19" s="521">
        <f t="shared" ref="AA19:AA25" si="2">SUM(G19:Z19)</f>
        <v>3102.2</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348.8</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348.8</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232.6</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232.6</v>
      </c>
    </row>
    <row r="27" spans="2:27" ht="24" customHeight="1" x14ac:dyDescent="0.15">
      <c r="B27" s="186"/>
      <c r="C27" s="947"/>
      <c r="D27" s="191" t="s">
        <v>25</v>
      </c>
      <c r="E27" s="941" t="s">
        <v>344</v>
      </c>
      <c r="F27" s="942"/>
      <c r="G27" s="539">
        <f t="shared" ref="G27:Z27" si="5">+G23-G26</f>
        <v>0</v>
      </c>
      <c r="H27" s="539">
        <f t="shared" si="5"/>
        <v>116.20000000000002</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116.20000000000002</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232.6</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232.6</v>
      </c>
    </row>
    <row r="32" spans="2:27" ht="24" customHeight="1" x14ac:dyDescent="0.15">
      <c r="B32" s="188">
        <v>6</v>
      </c>
      <c r="C32" s="144"/>
      <c r="D32" s="250"/>
      <c r="E32" s="245" t="s">
        <v>322</v>
      </c>
      <c r="F32" s="585"/>
      <c r="G32" s="545">
        <f t="shared" ref="G32:Z32" si="7">SUM(G33:G35)</f>
        <v>0</v>
      </c>
      <c r="H32" s="545">
        <f t="shared" si="7"/>
        <v>232.6</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232.6</v>
      </c>
    </row>
    <row r="33" spans="2:27" ht="24" customHeight="1" x14ac:dyDescent="0.15">
      <c r="B33" s="188" t="s">
        <v>226</v>
      </c>
      <c r="C33" s="144"/>
      <c r="D33" s="248"/>
      <c r="E33" s="243"/>
      <c r="F33" s="241" t="s">
        <v>233</v>
      </c>
      <c r="G33" s="548">
        <f>+ｱ.燃え殻!$AT$16</f>
        <v>0</v>
      </c>
      <c r="H33" s="548">
        <f>+ｲ.汚泥!$AT$16</f>
        <v>232.6</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232.6</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984.5</v>
      </c>
      <c r="I37" s="554">
        <f t="shared" si="8"/>
        <v>1341.8</v>
      </c>
      <c r="J37" s="554">
        <f t="shared" si="8"/>
        <v>0</v>
      </c>
      <c r="K37" s="554">
        <f t="shared" si="8"/>
        <v>0</v>
      </c>
      <c r="L37" s="554">
        <f t="shared" si="8"/>
        <v>325.5</v>
      </c>
      <c r="M37" s="554">
        <f t="shared" si="8"/>
        <v>0</v>
      </c>
      <c r="N37" s="554">
        <f t="shared" si="8"/>
        <v>34</v>
      </c>
      <c r="O37" s="554">
        <f t="shared" si="8"/>
        <v>0</v>
      </c>
      <c r="P37" s="554">
        <f t="shared" si="8"/>
        <v>0</v>
      </c>
      <c r="Q37" s="554">
        <f t="shared" si="8"/>
        <v>0</v>
      </c>
      <c r="R37" s="554">
        <f t="shared" si="8"/>
        <v>0</v>
      </c>
      <c r="S37" s="554">
        <f t="shared" si="8"/>
        <v>0.1</v>
      </c>
      <c r="T37" s="554">
        <f t="shared" si="8"/>
        <v>36.6</v>
      </c>
      <c r="U37" s="554">
        <f t="shared" si="8"/>
        <v>0</v>
      </c>
      <c r="V37" s="554">
        <f t="shared" si="8"/>
        <v>29</v>
      </c>
      <c r="W37" s="554">
        <f t="shared" si="8"/>
        <v>0</v>
      </c>
      <c r="X37" s="554">
        <f t="shared" si="8"/>
        <v>0</v>
      </c>
      <c r="Y37" s="554">
        <f t="shared" si="8"/>
        <v>0</v>
      </c>
      <c r="Z37" s="555">
        <f t="shared" si="8"/>
        <v>1.9</v>
      </c>
      <c r="AA37" s="556">
        <f t="shared" si="4"/>
        <v>2753.4</v>
      </c>
    </row>
    <row r="38" spans="2:27" ht="24" customHeight="1" x14ac:dyDescent="0.15">
      <c r="B38" s="186"/>
      <c r="C38" s="939"/>
      <c r="D38" s="247"/>
      <c r="E38" s="245" t="s">
        <v>319</v>
      </c>
      <c r="F38" s="585"/>
      <c r="G38" s="545">
        <f t="shared" ref="G38:Z38" si="9">SUM(G39:G41)</f>
        <v>0</v>
      </c>
      <c r="H38" s="545">
        <f t="shared" si="9"/>
        <v>984.5</v>
      </c>
      <c r="I38" s="545">
        <f t="shared" si="9"/>
        <v>1341.8</v>
      </c>
      <c r="J38" s="545">
        <f t="shared" si="9"/>
        <v>0</v>
      </c>
      <c r="K38" s="545">
        <f t="shared" si="9"/>
        <v>0</v>
      </c>
      <c r="L38" s="545">
        <f t="shared" si="9"/>
        <v>325.5</v>
      </c>
      <c r="M38" s="545">
        <f t="shared" si="9"/>
        <v>0</v>
      </c>
      <c r="N38" s="545">
        <f t="shared" si="9"/>
        <v>34</v>
      </c>
      <c r="O38" s="545">
        <f t="shared" si="9"/>
        <v>0</v>
      </c>
      <c r="P38" s="545">
        <f t="shared" si="9"/>
        <v>0</v>
      </c>
      <c r="Q38" s="545">
        <f t="shared" si="9"/>
        <v>0</v>
      </c>
      <c r="R38" s="545">
        <f t="shared" si="9"/>
        <v>0</v>
      </c>
      <c r="S38" s="545">
        <f t="shared" si="9"/>
        <v>0.1</v>
      </c>
      <c r="T38" s="545">
        <f t="shared" si="9"/>
        <v>36.6</v>
      </c>
      <c r="U38" s="545">
        <f t="shared" si="9"/>
        <v>0</v>
      </c>
      <c r="V38" s="545">
        <f t="shared" si="9"/>
        <v>29</v>
      </c>
      <c r="W38" s="545">
        <f t="shared" si="9"/>
        <v>0</v>
      </c>
      <c r="X38" s="545">
        <f t="shared" si="9"/>
        <v>0</v>
      </c>
      <c r="Y38" s="545">
        <f t="shared" si="9"/>
        <v>0</v>
      </c>
      <c r="Z38" s="546">
        <f t="shared" si="9"/>
        <v>1.9</v>
      </c>
      <c r="AA38" s="547">
        <f t="shared" si="4"/>
        <v>2753.4</v>
      </c>
    </row>
    <row r="39" spans="2:27" ht="24" customHeight="1" x14ac:dyDescent="0.15">
      <c r="B39" s="186"/>
      <c r="C39" s="939"/>
      <c r="D39" s="248"/>
      <c r="E39" s="243"/>
      <c r="F39" s="241" t="s">
        <v>233</v>
      </c>
      <c r="G39" s="548">
        <f>+ｱ.燃え殻!$Z$28</f>
        <v>0</v>
      </c>
      <c r="H39" s="548">
        <f>+ｲ.汚泥!$Z$28</f>
        <v>984.5</v>
      </c>
      <c r="I39" s="548">
        <f>+ｳ.廃油!$Z$28</f>
        <v>1341.8</v>
      </c>
      <c r="J39" s="548">
        <f>+ｴ.廃酸!$Z$28</f>
        <v>0</v>
      </c>
      <c r="K39" s="548">
        <f>+ｵ.廃ｱﾙｶﾘ!$Z$28</f>
        <v>0</v>
      </c>
      <c r="L39" s="548">
        <f>+ｶ.廃ﾌﾟﾗ類!$Z$28</f>
        <v>325.5</v>
      </c>
      <c r="M39" s="548">
        <f>+ｷ.紙くず!$Z$28</f>
        <v>0</v>
      </c>
      <c r="N39" s="548">
        <f>+ｸ.木くず!$Z$28</f>
        <v>34</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36.6</v>
      </c>
      <c r="U39" s="548">
        <f>+ｿ.鉱さい!$Z$28</f>
        <v>0</v>
      </c>
      <c r="V39" s="548">
        <f>+ﾀ.がれき類!$Z$28</f>
        <v>29</v>
      </c>
      <c r="W39" s="548">
        <f>+ﾁ.動物のふん尿!$Z$28</f>
        <v>0</v>
      </c>
      <c r="X39" s="548">
        <f>+ﾂ.動物の死体!$Z$28</f>
        <v>0</v>
      </c>
      <c r="Y39" s="548">
        <f>+ﾃ.ばいじん!$Z$28</f>
        <v>0</v>
      </c>
      <c r="Z39" s="549">
        <f>+ﾄ.混合廃棄物その他!$Z$28</f>
        <v>1.9</v>
      </c>
      <c r="AA39" s="550">
        <f t="shared" si="4"/>
        <v>2753.4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1217.0999999999999</v>
      </c>
      <c r="I43" s="557">
        <f>+ｳ.廃油!$AK$27</f>
        <v>1341.8</v>
      </c>
      <c r="J43" s="557">
        <f>+ｴ.廃酸!$AK$27</f>
        <v>0</v>
      </c>
      <c r="K43" s="557">
        <f>+ｵ.廃ｱﾙｶﾘ!$AK$27</f>
        <v>0</v>
      </c>
      <c r="L43" s="557">
        <f>+ｶ.廃ﾌﾟﾗ類!$AK$27</f>
        <v>325.5</v>
      </c>
      <c r="M43" s="557">
        <f>+ｷ.紙くず!$AK$27</f>
        <v>0</v>
      </c>
      <c r="N43" s="557">
        <f>+ｸ.木くず!$AK$27</f>
        <v>34</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36.6</v>
      </c>
      <c r="U43" s="557">
        <f>+ｿ.鉱さい!$AK$27</f>
        <v>0</v>
      </c>
      <c r="V43" s="557">
        <f>+ﾀ.がれき類!$AK$27</f>
        <v>29</v>
      </c>
      <c r="W43" s="557">
        <f>+ﾁ.動物のふん尿!$AK$27</f>
        <v>0</v>
      </c>
      <c r="X43" s="557">
        <f>+ﾂ.動物の死体!$AK$27</f>
        <v>0</v>
      </c>
      <c r="Y43" s="557">
        <f>+ﾃ.ばいじん!$AK$27</f>
        <v>0</v>
      </c>
      <c r="Z43" s="558">
        <f>+ﾄ.混合廃棄物その他!$AK$27</f>
        <v>1.9</v>
      </c>
      <c r="AA43" s="559">
        <f t="shared" si="4"/>
        <v>2985.9999999999995</v>
      </c>
    </row>
    <row r="44" spans="2:27" ht="24" customHeight="1" x14ac:dyDescent="0.15">
      <c r="B44" s="186"/>
      <c r="C44" s="193"/>
      <c r="D44" s="191" t="s">
        <v>188</v>
      </c>
      <c r="E44" s="941" t="s">
        <v>236</v>
      </c>
      <c r="F44" s="942"/>
      <c r="G44" s="560">
        <f>+ｱ.燃え殻!$AK$30</f>
        <v>0</v>
      </c>
      <c r="H44" s="560">
        <f>+ｲ.汚泥!$AK$30</f>
        <v>588.5</v>
      </c>
      <c r="I44" s="560">
        <f>+ｳ.廃油!$AK$30</f>
        <v>0</v>
      </c>
      <c r="J44" s="560">
        <f>+ｴ.廃酸!$AK$30</f>
        <v>0</v>
      </c>
      <c r="K44" s="560">
        <f>+ｵ.廃ｱﾙｶﾘ!$AK$30</f>
        <v>0</v>
      </c>
      <c r="L44" s="560">
        <f>+ｶ.廃ﾌﾟﾗ類!$AK$30</f>
        <v>174.7</v>
      </c>
      <c r="M44" s="560">
        <f>+ｷ.紙くず!$AK$30</f>
        <v>0</v>
      </c>
      <c r="N44" s="560">
        <f>+ｸ.木くず!$AK$30</f>
        <v>16.2</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10.4</v>
      </c>
      <c r="U44" s="560">
        <f>+ｿ.鉱さい!$AK$30</f>
        <v>0</v>
      </c>
      <c r="V44" s="560">
        <f>+ﾀ.がれき類!$AK$30</f>
        <v>29</v>
      </c>
      <c r="W44" s="560">
        <f>+ﾁ.動物のふん尿!$AK$30</f>
        <v>0</v>
      </c>
      <c r="X44" s="560">
        <f>+ﾂ.動物の死体!$AK$30</f>
        <v>0</v>
      </c>
      <c r="Y44" s="560">
        <f>+ﾃ.ばいじん!$AK$30</f>
        <v>0</v>
      </c>
      <c r="Z44" s="561">
        <f>+ﾄ.混合廃棄物その他!$AK$30</f>
        <v>0</v>
      </c>
      <c r="AA44" s="562">
        <f t="shared" si="4"/>
        <v>818.80000000000007</v>
      </c>
    </row>
    <row r="45" spans="2:27" ht="24" customHeight="1" x14ac:dyDescent="0.15">
      <c r="B45" s="186"/>
      <c r="C45" s="193"/>
      <c r="D45" s="584" t="s">
        <v>190</v>
      </c>
      <c r="E45" s="968" t="s">
        <v>237</v>
      </c>
      <c r="F45" s="969"/>
      <c r="G45" s="563">
        <f>+ｱ.燃え殻!$AR$24</f>
        <v>0</v>
      </c>
      <c r="H45" s="563">
        <f>+ｲ.汚泥!$AR$24</f>
        <v>1217.0999999999999</v>
      </c>
      <c r="I45" s="563">
        <f>+ｳ.廃油!$AR$24</f>
        <v>1341.8</v>
      </c>
      <c r="J45" s="563">
        <f>+ｴ.廃酸!$AR$24</f>
        <v>0</v>
      </c>
      <c r="K45" s="563">
        <f>+ｵ.廃ｱﾙｶﾘ!$AR$24</f>
        <v>0</v>
      </c>
      <c r="L45" s="563">
        <f>+ｶ.廃ﾌﾟﾗ類!$AR$24</f>
        <v>325.5</v>
      </c>
      <c r="M45" s="563">
        <f>+ｷ.紙くず!$AR$24</f>
        <v>0</v>
      </c>
      <c r="N45" s="563">
        <f>+ｸ.木くず!$AR$24</f>
        <v>34</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36.6</v>
      </c>
      <c r="U45" s="563">
        <f>+ｿ.鉱さい!$AR$24</f>
        <v>0</v>
      </c>
      <c r="V45" s="563">
        <f>+ﾀ.がれき類!$AR$24</f>
        <v>29</v>
      </c>
      <c r="W45" s="563">
        <f>+ﾁ.動物のふん尿!$AR$24</f>
        <v>0</v>
      </c>
      <c r="X45" s="563">
        <f>+ﾂ.動物の死体!$AR$24</f>
        <v>0</v>
      </c>
      <c r="Y45" s="563">
        <f>+ﾃ.ばいじん!$AR$24</f>
        <v>0</v>
      </c>
      <c r="Z45" s="564">
        <f>+ﾄ.混合廃棄物その他!$AR$24</f>
        <v>1.9</v>
      </c>
      <c r="AA45" s="565">
        <f t="shared" si="4"/>
        <v>2985.9999999999995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2999.8999999999996</v>
      </c>
      <c r="I55" s="634">
        <f t="shared" si="10"/>
        <v>3019.1</v>
      </c>
      <c r="J55" s="634">
        <f t="shared" si="10"/>
        <v>0</v>
      </c>
      <c r="K55" s="634">
        <f t="shared" si="10"/>
        <v>0</v>
      </c>
      <c r="L55" s="634">
        <f t="shared" si="10"/>
        <v>732.4</v>
      </c>
      <c r="M55" s="634">
        <f t="shared" si="10"/>
        <v>0</v>
      </c>
      <c r="N55" s="634">
        <f t="shared" si="10"/>
        <v>76.5</v>
      </c>
      <c r="O55" s="634">
        <f t="shared" si="10"/>
        <v>0</v>
      </c>
      <c r="P55" s="634">
        <f t="shared" si="10"/>
        <v>0</v>
      </c>
      <c r="Q55" s="634">
        <f t="shared" si="10"/>
        <v>0</v>
      </c>
      <c r="R55" s="634">
        <f t="shared" si="10"/>
        <v>0</v>
      </c>
      <c r="S55" s="634">
        <f t="shared" si="10"/>
        <v>0.2</v>
      </c>
      <c r="T55" s="634">
        <f t="shared" si="10"/>
        <v>82.4</v>
      </c>
      <c r="U55" s="634">
        <f t="shared" si="10"/>
        <v>0</v>
      </c>
      <c r="V55" s="634">
        <f t="shared" si="10"/>
        <v>65.3</v>
      </c>
      <c r="W55" s="634">
        <f t="shared" si="10"/>
        <v>0</v>
      </c>
      <c r="X55" s="634">
        <f t="shared" si="10"/>
        <v>0</v>
      </c>
      <c r="Y55" s="634">
        <f t="shared" si="10"/>
        <v>0</v>
      </c>
      <c r="Z55" s="634">
        <f t="shared" si="10"/>
        <v>4.3</v>
      </c>
      <c r="AA55" s="633">
        <f>+AA9+AA19+AA20</f>
        <v>6980.1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25日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 xml:space="preserve">横浜市神奈川区宝町２番地	</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日産自動車株式会社　横浜工場
工場長　井口　栄二</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050-3624-1048</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日産自動車株式会社　横浜工場　３地区</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2166</v>
      </c>
      <c r="Q25" s="989"/>
      <c r="R25" s="989"/>
      <c r="S25" s="989"/>
      <c r="T25" s="989"/>
      <c r="U25" s="990"/>
    </row>
    <row r="26" spans="1:22" ht="26.25" customHeight="1" x14ac:dyDescent="0.15">
      <c r="C26" s="1002" t="s">
        <v>11</v>
      </c>
      <c r="D26" s="1003"/>
      <c r="E26" s="1004"/>
      <c r="F26" s="1021" t="str">
        <f>+表紙!F50</f>
        <v>横浜市鶴見区大黒町６番地１号</v>
      </c>
      <c r="G26" s="1022"/>
      <c r="H26" s="1022"/>
      <c r="I26" s="1022"/>
      <c r="J26" s="1022"/>
      <c r="K26" s="1022"/>
      <c r="L26" s="1022"/>
      <c r="M26" s="1022"/>
      <c r="N26" s="454" t="s">
        <v>172</v>
      </c>
      <c r="O26" s="383"/>
      <c r="P26" s="383"/>
      <c r="Q26" s="1016" t="str">
        <f>IF(+表紙!Q50="","",+表紙!Q50)</f>
        <v>080-9415-4469</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Ｅ31－輸送用機械器具製造業</v>
      </c>
      <c r="G30" s="992"/>
      <c r="H30" s="992"/>
      <c r="I30" s="992"/>
      <c r="J30" s="992"/>
      <c r="K30" s="992"/>
      <c r="L30" s="282" t="s">
        <v>48</v>
      </c>
      <c r="M30" s="282"/>
      <c r="N30" s="993" t="str">
        <f>IF(COUNTA(表紙!N54)=1,+表紙!N54,"")</f>
        <v>自動車用エンジン・アクスル部品製造・組立</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316540</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1253</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3877.9</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■廃棄物削減アイテムの発掘と推進
①廃棄物削減推進組織による3R活動の促進
②有価化促進
③分別精度の向上</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3102.2</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■廃棄物削減アイテムの発掘と推進
①廃棄物削減推進組織による3R活動の促進
②有価化促進
③分別精度の向上</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新入社員、移動者に対しては都度廃棄物分別教育を実施している。
廃棄物分別パトロールを実施し、不具合箇所の改善を行い分別意識を向上させる。</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現状を継続する。</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f>+表紙!K158</f>
        <v>145.30000000000001</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116.20000000000002</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3732.6000000000004</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1023.5999999999999</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3732.6000000000004</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2985.9999999999995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818.80000000000007</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2985.9999999999995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2024-06-26T02:34:18Z</dcterms:created>
  <dcterms:modified xsi:type="dcterms:W3CDTF">2024-09-09T09:56:31Z</dcterms:modified>
</cp:coreProperties>
</file>