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44" i="94" l="1"/>
  <c r="K226" i="95" s="1"/>
  <c r="K202" i="98" s="1"/>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31" i="74" s="1"/>
  <c r="H52" i="94" s="1"/>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<sst xmlns="http://schemas.openxmlformats.org/spreadsheetml/2006/main" count="3171" uniqueCount="459">
  <si>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</si>
  <si>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</si>
  <si>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</si>
  <si>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</si>
  <si>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</si>
  <si>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</si>
  <si>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</si>
  <si>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</si>
  <si>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</si>
  <si>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</si>
  <si>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</si>
  <si>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</si>
  <si>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</si>
  <si>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</si>
  <si>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</si>
  <si>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</si>
  <si>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</si>
  <si>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</si>
  <si>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</si>
  <si>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</si>
  <si>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</si>
  <si>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</si>
  <si>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</si>
  <si>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</si>
  <si>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</si>
  <si>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</si>
  <si>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</si>
  <si>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</si>
  <si>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</si>
  <si>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</si>
  <si>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</si>
  <si>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</si>
  <si>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</si>
  <si>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</si>
  <si>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</si>
  <si>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</si>
  <si>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</si>
  <si>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</si>
  <si>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</si>
  <si>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</si>
  <si>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</si>
  <si>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</si>
  <si>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</si>
  <si>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</si>
  <si>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</si>
  <si>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</si>
  <si>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</si>
  <si>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</si>
  <si>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</si>
  <si>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</si>
  <si>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</si>
  <si>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</si>
  <si>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</si>
  <si>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</si>
  <si>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</si>
  <si>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</si>
  <si>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</si>
  <si>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</si>
  <si>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</si>
  <si>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</si>
  <si>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</si>
  <si>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</si>
  <si>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</si>
  <si>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</si>
  <si>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</si>
  <si>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</si>
  <si>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</si>
  <si>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</si>
  <si>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</si>
  <si>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</si>
  <si>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</si>
  <si>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</si>
  <si>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</si>
  <si>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</si>
  <si>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</si>
  <si>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</si>
  <si>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</si>
  <si>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</si>
  <si>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</si>
  <si>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</si>
  <si>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</si>
  <si>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</si>
  <si>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</si>
  <si>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</si>
  <si>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</si>
  <si>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</si>
  <si>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</si>
  <si>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</si>
  <si>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</si>
  <si>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</si>
  <si>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</si>
  <si>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</si>
  <si>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</si>
  <si>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</si>
  <si>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</si>
  <si>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</si>
  <si>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</si>
  <si>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</si>
  <si>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</si>
  <si>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</si>
  <si>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</si>
  <si>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</si>
  <si>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</si>
  <si>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</si>
  <si>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</si>
  <si>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</si>
  <si>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</si>
  <si>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</si>
  <si>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</si>
  <si>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</si>
  <si>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</si>
  <si>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</si>
  <si>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</si>
  <si>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</si>
  <si>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</si>
  <si>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</si>
  <si>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</si>
  <si>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</si>
  <si>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</si>
  <si>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</si>
  <si>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</si>
  <si>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</si>
  <si>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</si>
  <si>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</si>
  <si>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</si>
  <si>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</si>
  <si>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</si>
  <si>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</si>
  <si>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</si>
  <si>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</si>
  <si>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</si>
  <si>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</si>
  <si>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</si>
  <si>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</si>
  <si>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</si>
  <si>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</si>
  <si>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</si>
  <si>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</si>
  <si>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</si>
  <si>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</si>
  <si>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</si>
  <si>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</si>
  <si>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</si>
  <si>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</si>
  <si>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</si>
  <si>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</si>
  <si>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</si>
  <si>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</si>
  <si>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</si>
  <si>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</si>
  <si>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</si>
  <si>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</si>
  <si>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</si>
  <si>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</si>
  <si>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</si>
  <si>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</si>
  <si>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</si>
  <si>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</si>
  <si>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</si>
  <si>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</si>
  <si>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</si>
  <si>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</si>
  <si>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</si>
  <si>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</si>
  <si>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</si>
  <si>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</si>
  <si>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</si>
  <si>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</si>
  <si>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</si>
  <si>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</si>
  <si>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</si>
  <si>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</si>
  <si>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</si>
  <si>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</si>
  <si>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</si>
  <si>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</si>
  <si>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</si>
  <si>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</si>
  <si>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</si>
  <si>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</si>
  <si>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</si>
  <si>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</si>
  <si>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</si>
  <si>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</si>
  <si>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</si>
  <si>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</si>
  <si>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</si>
  <si>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</si>
  <si>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</si>
  <si>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</si>
  <si>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</si>
  <si>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</si>
  <si>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</si>
  <si>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</si>
  <si>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</si>
  <si>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</si>
  <si>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</si>
  <si>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</si>
  <si>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</si>
  <si>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</si>
  <si>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</si>
  <si>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</si>
  <si>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</si>
  <si>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</si>
  <si>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</si>
  <si>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</si>
  <si>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</si>
  <si>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</si>
  <si>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</si>
  <si>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</si>
  <si>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</si>
  <si>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</si>
  <si>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</si>
  <si>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</si>
  <si>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</si>
  <si>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</si>
  <si>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</si>
  <si>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</si>
  <si>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</si>
  <si>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</si>
  <si>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</si>
  <si>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</si>
  <si>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</si>
  <si>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</si>
  <si>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</si>
  <si>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</si>
  <si>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</si>
  <si>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</si>
  <si>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</si>
  <si>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</si>
  <si>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</si>
  <si>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</si>
  <si>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</si>
  <si>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</si>
  <si>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</si>
  <si>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</si>
  <si>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</si>
  <si>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</si>
  <si>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</si>
  <si>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</si>
  <si>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</si>
  <si>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</si>
  <si>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</si>
  <si>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</si>
  <si>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</si>
  <si>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</si>
  <si>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</si>
  <si>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</si>
  <si>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</si>
  <si>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</si>
  <si>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</si>
  <si>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</si>
  <si>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</si>
  <si>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</si>
  <si>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</si>
  <si>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</si>
  <si>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</si>
  <si>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</si>
  <si>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</si>
  <si>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</si>
  <si>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</si>
  <si>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</si>
  <si>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</si>
  <si>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</si>
  <si>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</si>
  <si>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</si>
  <si>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</si>
  <si>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</si>
  <si>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</si>
  <si>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</si>
  <si>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</si>
  <si>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</si>
  <si>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</si>
  <si>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</si>
  <si>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</si>
  <si>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</si>
  <si>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</si>
  <si>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</si>
  <si>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</si>
  <si>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</si>
  <si>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</si>
  <si>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</si>
  <si>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</si>
  <si>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</si>
  <si>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</si>
  <si>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</si>
  <si>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</si>
  <si>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</si>
  <si>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</si>
  <si>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</si>
  <si>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</si>
  <si>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</si>
  <si>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</si>
  <si>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</si>
  <si>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</si>
  <si>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</si>
  <si>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</si>
  <si>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</si>
  <si>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</si>
  <si>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</si>
  <si>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</si>
  <si>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</si>
  <si>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</si>
  <si>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</si>
  <si>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</si>
  <si>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</si>
  <si>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</si>
  <si>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</si>
  <si>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</si>
  <si>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</si>
  <si>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</si>
  <si>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</si>
  <si>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</si>
  <si>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</si>
  <si>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</si>
  <si>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</si>
  <si>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</si>
  <si>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</si>
  <si>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</si>
  <si>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</si>
  <si>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</si>
  <si>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</si>
  <si>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</si>
  <si>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</si>
  <si>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</si>
  <si>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</si>
  <si>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</si>
  <si>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</si>
  <si>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</si>
  <si>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</si>
  <si>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</si>
  <si>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</si>
  <si>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</si>
  <si>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</si>
  <si>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</si>
  <si>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</si>
  <si>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</si>
  <si>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</si>
  <si>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</si>
  <si>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</si>
  <si>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</si>
  <si>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</si>
  <si>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</si>
  <si>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</si>
  <si>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</si>
  <si>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</si>
  <si>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</si>
  <si>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</si>
  <si>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</si>
  <si>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</si>
  <si>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</si>
  <si>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</si>
  <si>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</si>
  <si>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</si>
  <si>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</si>
  <si>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</si>
  <si>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</si>
  <si>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</si>
  <si>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</si>
  <si>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</si>
  <si>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</si>
  <si>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</si>
  <si>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</si>
  <si>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</si>
  <si>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</si>
  <si>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</si>
  <si>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</si>
  <si>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</si>
  <si>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</si>
  <si>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</si>
  <si>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</si>
  <si>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</si>
  <si>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</si>
  <si>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</si>
  <si>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</si>
  <si>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</si>
  <si>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</si>
  <si>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</si>
  <si>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</si>
  <si>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</si>
  <si>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</si>
  <si>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</si>
  <si>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</si>
  <si>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</si>
  <si>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</si>
  <si>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</si>
  <si>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</si>
  <si>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</si>
  <si>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</si>
  <si>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</si>
  <si>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</si>
  <si>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</si>
  <si>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</si>
  <si>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</si>
  <si>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</si>
  <si>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</si>
  <si>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</si>
  <si>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</si>
  <si>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</si>
  <si>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</si>
  <si>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</si>
  <si>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</si>
  <si>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</si>
  <si>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</si>
  <si>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</si>
  <si>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</si>
  <si>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</si>
  <si>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</si>
  <si>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</si>
  <si>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</si>
  <si>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</si>
  <si>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</si>
  <si>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</si>
  <si>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</si>
  <si>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</si>
  <si>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</si>
  <si>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</si>
  <si>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</si>
  <si>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</si>
  <si>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</si>
  <si>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</si>
  <si>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</si>
  <si>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</si>
  <si>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</si>
  <si>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</si>
  <si>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</si>
  <si>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</si>
  <si>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</si>
  <si>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</si>
  <si>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</si>
  <si>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</si>
  <si>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</si>
  <si>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</si>
  <si>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</si>
  <si>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</si>
  <si>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</si>
  <si>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</si>
  <si>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</si>
  <si>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</si>
  <si>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</si>
  <si>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</si>
  <si>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</si>
  <si>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</si>
  <si>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</si>
  <si>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</si>
  <si>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6年   6月  25日</t>
    <phoneticPr fontId="3"/>
  </si>
  <si>
    <t xml:space="preserve">横浜市神奈川区宝町２番地	</t>
  </si>
  <si>
    <t>日産自動車株式会社　横浜工場
工場長　井口　栄二</t>
  </si>
  <si>
    <t>日産自動車株式会社　横浜工場　３地区</t>
  </si>
  <si>
    <t>横浜市鶴見区大黒町６番地１号</t>
  </si>
  <si>
    <t>050-3624-1048</t>
  </si>
  <si>
    <t>横浜市長</t>
  </si>
  <si>
    <t>自動車用エンジン・アクスル部品製造・組立</t>
  </si>
  <si>
    <t>080-9415-4469</t>
  </si>
  <si>
    <t>廃プラ　⇒　破砕　⇒　製鉄原料
木屑　⇒　破砕　⇒　チップ化
水処理汚泥　⇒　混錬　⇒　セメント原料
廃油　⇒　油水分離　⇒　再生油販売
汚泥　⇒　焼却　⇒　路盤材
金属屑　⇒　破砕　⇒　再資源化</t>
    <phoneticPr fontId="3"/>
  </si>
  <si>
    <t>　        工場長　　　　　　　→    　産業廃棄物処理責任者：工務課環境担当課長　　
　　　　       　　　　　　　　　→　　 特別管理廃棄物：工務課環境担当課長又は代理任命者
　　　　　　↓
　　　　　　    　　　　　　 　　→   　廃棄物管理：工務課環境Gr担当者の中から任命
    代理者工務部長</t>
    <phoneticPr fontId="3"/>
  </si>
  <si>
    <t>■廃棄物削減アイテムの発掘と推進
①廃棄物削減推進組織による3R活動の促進
②有価化促進
③分別精度の向上</t>
    <phoneticPr fontId="3"/>
  </si>
  <si>
    <t>新入社員、移動者に対しては都度廃棄物分別教育を実施している。
廃棄物分別パトロールを実施し、不具合箇所の改善を行い分別意識を向上させる。</t>
    <phoneticPr fontId="3"/>
  </si>
  <si>
    <t>現状を継続する。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</si>
</sst>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89075" y="2197100"/>
          <a:ext cx="396875" cy="63182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79550" y="2178050"/>
          <a:ext cx="406400" cy="62230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79550" y="2187575"/>
          <a:ext cx="406400" cy="63182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79550" y="2178050"/>
          <a:ext cx="406400" cy="63182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79550" y="2197100"/>
          <a:ext cx="406400" cy="63182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79550" y="2178050"/>
          <a:ext cx="406400" cy="63182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79550" y="2216150"/>
          <a:ext cx="406400" cy="62230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79550" y="2187575"/>
          <a:ext cx="406400" cy="63182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79550" y="2187575"/>
          <a:ext cx="406400" cy="63182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8" zoomScaleNormal="115" zoomScaleSheetLayoutView="100" workbookViewId="0">
      <selection activeCell="C32" sqref="C32:U33"/>
    </sheetView>
  </sheetViews>
  <sheetFormatPr defaultColWidth="9" defaultRowHeight="12" x14ac:dyDescent="0.15"/>
  <cols>
    <col min="1" max="1" width="1.125" style="28" customWidth="1"/>
    <col min="2" max="2" width="3.375" style="28" customWidth="1"/>
    <col min="3" max="3" width="2.875" style="26" customWidth="1"/>
    <col min="4" max="4" width="3.125" style="26" customWidth="1"/>
    <col min="5" max="5" width="9.625" style="26" customWidth="1"/>
    <col min="6" max="6" width="2.875" style="26" customWidth="1"/>
    <col min="7" max="7" width="9.875" style="26" customWidth="1"/>
    <col min="8" max="8" width="1.875" style="26" customWidth="1"/>
    <col min="9" max="9" width="3.875" style="26" customWidth="1"/>
    <col min="10" max="10" width="9.875" style="26" customWidth="1"/>
    <col min="11" max="11" width="1.875" style="26" customWidth="1"/>
    <col min="12" max="12" width="3.875" style="26" customWidth="1"/>
    <col min="13" max="13" width="9.875" style="26" customWidth="1"/>
    <col min="14" max="14" width="1.875" style="26" customWidth="1"/>
    <col min="15" max="15" width="4.875" style="26" customWidth="1"/>
    <col min="16" max="16" width="8.875" style="26" customWidth="1"/>
    <col min="17" max="17" width="1.875" style="26" customWidth="1"/>
    <col min="18" max="18" width="4.875" style="26" customWidth="1"/>
    <col min="19" max="19" width="0.875" style="26" customWidth="1"/>
    <col min="20" max="20" width="7.875" style="26" customWidth="1"/>
    <col min="21" max="21" width="1.375" style="26" customWidth="1"/>
    <col min="22" max="22" width="2.125" style="26" customWidth="1"/>
    <col min="23" max="23" width="9" style="26"/>
    <col min="24" max="24" width="9" style="53"/>
    <col min="25" max="25" width="10.875" style="53" customWidth="1"/>
    <col min="26" max="26" width="9" style="53"/>
    <col min="27" max="27" width="13.375" style="53" customWidth="1"/>
    <col min="28" max="33" width="9" style="53"/>
    <col min="34" max="34" width="33.8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3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t="s">
        <v>445</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451</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446</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447</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450</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448</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2166</v>
      </c>
      <c r="Q49" s="754"/>
      <c r="R49" s="754"/>
      <c r="S49" s="754"/>
      <c r="T49" s="754"/>
      <c r="U49" s="755"/>
    </row>
    <row r="50" spans="3:54" ht="26.25" customHeight="1" x14ac:dyDescent="0.15">
      <c r="C50" s="726" t="s">
        <v>11</v>
      </c>
      <c r="D50" s="727"/>
      <c r="E50" s="728"/>
      <c r="F50" s="737" t="s">
        <v>449</v>
      </c>
      <c r="G50" s="738"/>
      <c r="H50" s="738"/>
      <c r="I50" s="738"/>
      <c r="J50" s="738"/>
      <c r="K50" s="738"/>
      <c r="L50" s="738"/>
      <c r="M50" s="738"/>
      <c r="N50" s="592" t="s">
        <v>172</v>
      </c>
      <c r="O50" s="595"/>
      <c r="P50" s="596"/>
      <c r="Q50" s="741" t="s">
        <v>453</v>
      </c>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143</v>
      </c>
      <c r="G54" s="649"/>
      <c r="H54" s="649"/>
      <c r="I54" s="649"/>
      <c r="J54" s="649"/>
      <c r="K54" s="649"/>
      <c r="L54" s="38" t="s">
        <v>48</v>
      </c>
      <c r="M54" s="38"/>
      <c r="N54" s="655" t="s">
        <v>452</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v>316540</v>
      </c>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3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v>1253</v>
      </c>
      <c r="G61" s="653"/>
      <c r="H61" s="653"/>
      <c r="I61" s="653"/>
      <c r="J61" s="653"/>
      <c r="K61" s="653"/>
      <c r="L61" s="653"/>
      <c r="M61" s="653"/>
      <c r="N61" s="653"/>
      <c r="O61" s="653"/>
      <c r="P61" s="653"/>
      <c r="Q61" s="653"/>
      <c r="R61" s="653"/>
      <c r="S61" s="653"/>
      <c r="T61" s="653"/>
      <c r="U61" s="654"/>
      <c r="W61" s="34"/>
    </row>
    <row r="62" spans="3:54" ht="14.1" customHeight="1" x14ac:dyDescent="0.15">
      <c r="C62" s="597"/>
      <c r="D62" s="576"/>
      <c r="E62" s="505"/>
      <c r="F62" s="699" t="s">
        <v>454</v>
      </c>
      <c r="G62" s="700"/>
      <c r="H62" s="700"/>
      <c r="I62" s="700"/>
      <c r="J62" s="700"/>
      <c r="K62" s="700"/>
      <c r="L62" s="700"/>
      <c r="M62" s="700"/>
      <c r="N62" s="700"/>
      <c r="O62" s="700"/>
      <c r="P62" s="700"/>
      <c r="Q62" s="700"/>
      <c r="R62" s="700"/>
      <c r="S62" s="700"/>
      <c r="T62" s="700"/>
      <c r="U62" s="701"/>
      <c r="W62" s="34"/>
    </row>
    <row r="63" spans="3:54" ht="14.1"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4.1"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4.1"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4.1"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4.1"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4.1"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4.1"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4.1"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4.1"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4.1"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4.1"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3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4.1" customHeight="1" x14ac:dyDescent="0.15">
      <c r="C77" s="442"/>
      <c r="D77" s="693" t="s">
        <v>455</v>
      </c>
      <c r="E77" s="694"/>
      <c r="F77" s="694"/>
      <c r="G77" s="694"/>
      <c r="H77" s="694"/>
      <c r="I77" s="694"/>
      <c r="J77" s="694"/>
      <c r="K77" s="694"/>
      <c r="L77" s="694"/>
      <c r="M77" s="694"/>
      <c r="N77" s="694"/>
      <c r="O77" s="694"/>
      <c r="P77" s="694"/>
      <c r="Q77" s="694"/>
      <c r="R77" s="694"/>
      <c r="S77" s="694"/>
      <c r="T77" s="694"/>
      <c r="U77" s="695"/>
      <c r="W77"/>
    </row>
    <row r="78" spans="3:23" ht="14.1"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4.1"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4.1"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4.1"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4.1"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4.1"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4.1"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4.1"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4.1"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8</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3877.9</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4.1"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4.1" customHeight="1" x14ac:dyDescent="0.15">
      <c r="C94" s="708"/>
      <c r="D94" s="641"/>
      <c r="E94" s="676"/>
      <c r="F94" s="680" t="s">
        <v>456</v>
      </c>
      <c r="G94" s="681"/>
      <c r="H94" s="681"/>
      <c r="I94" s="681"/>
      <c r="J94" s="681"/>
      <c r="K94" s="681"/>
      <c r="L94" s="681"/>
      <c r="M94" s="681"/>
      <c r="N94" s="681"/>
      <c r="O94" s="681"/>
      <c r="P94" s="681"/>
      <c r="Q94" s="681"/>
      <c r="R94" s="681"/>
      <c r="S94" s="681"/>
      <c r="T94" s="681"/>
      <c r="U94" s="682"/>
      <c r="V94" s="180"/>
      <c r="W94" s="181"/>
      <c r="X94" s="181"/>
      <c r="Y94" s="181"/>
    </row>
    <row r="95" spans="1:56" ht="14.1"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4.1"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4.1"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4.1"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4.1"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4.1"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4.1"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4.1"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8</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3102.2</v>
      </c>
      <c r="L105" s="686"/>
      <c r="M105" s="686"/>
      <c r="N105" s="686"/>
      <c r="O105" s="686"/>
      <c r="P105" s="610" t="s">
        <v>291</v>
      </c>
      <c r="Q105" s="704"/>
      <c r="R105" s="704"/>
      <c r="S105" s="704"/>
      <c r="T105" s="704"/>
      <c r="U105" s="705"/>
      <c r="V105" s="376"/>
      <c r="W105" s="376"/>
      <c r="X105" s="115"/>
      <c r="Y105" s="26"/>
      <c r="BC105" s="53"/>
      <c r="BD105" s="53"/>
    </row>
    <row r="106" spans="1:56" ht="14.1"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4.1" customHeight="1" x14ac:dyDescent="0.15">
      <c r="C109" s="709"/>
      <c r="D109" s="690"/>
      <c r="E109" s="790"/>
      <c r="F109" s="680" t="s">
        <v>456</v>
      </c>
      <c r="G109" s="681"/>
      <c r="H109" s="681"/>
      <c r="I109" s="681"/>
      <c r="J109" s="681"/>
      <c r="K109" s="681"/>
      <c r="L109" s="681"/>
      <c r="M109" s="681"/>
      <c r="N109" s="681"/>
      <c r="O109" s="681"/>
      <c r="P109" s="681"/>
      <c r="Q109" s="681"/>
      <c r="R109" s="681"/>
      <c r="S109" s="681"/>
      <c r="T109" s="681"/>
      <c r="U109" s="682"/>
      <c r="V109" s="195"/>
      <c r="W109" s="181"/>
      <c r="X109" s="181"/>
      <c r="Y109" s="181"/>
    </row>
    <row r="110" spans="1:56" ht="14.1"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4.1"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4.1"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4.1"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4.1"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4.1"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4.1"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4.1"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4.1" customHeight="1" x14ac:dyDescent="0.15">
      <c r="C120" s="617"/>
      <c r="D120" s="711"/>
      <c r="E120" s="790"/>
      <c r="F120" s="680" t="s">
        <v>457</v>
      </c>
      <c r="G120" s="681"/>
      <c r="H120" s="681"/>
      <c r="I120" s="681"/>
      <c r="J120" s="681"/>
      <c r="K120" s="681"/>
      <c r="L120" s="681"/>
      <c r="M120" s="681"/>
      <c r="N120" s="681"/>
      <c r="O120" s="681"/>
      <c r="P120" s="681"/>
      <c r="Q120" s="681"/>
      <c r="R120" s="681"/>
      <c r="S120" s="681"/>
      <c r="T120" s="681"/>
      <c r="U120" s="682"/>
      <c r="V120" s="195"/>
      <c r="W120" s="181"/>
      <c r="X120" s="181"/>
      <c r="Y120" s="181"/>
    </row>
    <row r="121" spans="3:27" ht="14.1"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4.1"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4.1"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4.1"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4.1" customHeight="1" x14ac:dyDescent="0.15">
      <c r="C126" s="622"/>
      <c r="D126" s="711"/>
      <c r="E126" s="790"/>
      <c r="F126" s="680" t="s">
        <v>458</v>
      </c>
      <c r="G126" s="681"/>
      <c r="H126" s="681"/>
      <c r="I126" s="681"/>
      <c r="J126" s="681"/>
      <c r="K126" s="681"/>
      <c r="L126" s="681"/>
      <c r="M126" s="681"/>
      <c r="N126" s="681"/>
      <c r="O126" s="681"/>
      <c r="P126" s="681"/>
      <c r="Q126" s="681"/>
      <c r="R126" s="681"/>
      <c r="S126" s="681"/>
      <c r="T126" s="681"/>
      <c r="U126" s="682"/>
      <c r="V126" s="195"/>
      <c r="W126" s="181"/>
      <c r="X126" s="181"/>
      <c r="Y126" s="181"/>
    </row>
    <row r="127" spans="3:27" ht="14.1"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4.1"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4.1"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4.1"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4.1"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4.1"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4.1" customHeight="1" x14ac:dyDescent="0.15">
      <c r="C136" s="214"/>
      <c r="D136" s="711"/>
      <c r="E136" s="793"/>
      <c r="F136" s="680"/>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4.1"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4.1"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4.1"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4.1"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4.1"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4.1"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4.1"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4.1"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4.1" customHeight="1" x14ac:dyDescent="0.15">
      <c r="C147" s="214"/>
      <c r="D147" s="711"/>
      <c r="E147" s="790"/>
      <c r="F147" s="680"/>
      <c r="G147" s="681"/>
      <c r="H147" s="681"/>
      <c r="I147" s="681"/>
      <c r="J147" s="681"/>
      <c r="K147" s="681"/>
      <c r="L147" s="681"/>
      <c r="M147" s="681"/>
      <c r="N147" s="681"/>
      <c r="O147" s="681"/>
      <c r="P147" s="681"/>
      <c r="Q147" s="681"/>
      <c r="R147" s="681"/>
      <c r="S147" s="681"/>
      <c r="T147" s="681"/>
      <c r="U147" s="682"/>
      <c r="V147" s="180"/>
      <c r="W147" s="181"/>
      <c r="X147" s="181"/>
      <c r="Y147" s="181"/>
    </row>
    <row r="148" spans="3:56" ht="14.1"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4.1"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4.1"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4.1"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4.1"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4.1"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4.1"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8.1"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8.1" customHeight="1" x14ac:dyDescent="0.15">
      <c r="C158" s="214"/>
      <c r="D158" s="711"/>
      <c r="E158" s="790"/>
      <c r="F158" s="787" t="s">
        <v>258</v>
      </c>
      <c r="G158" s="788"/>
      <c r="H158" s="788"/>
      <c r="I158" s="788"/>
      <c r="J158" s="788"/>
      <c r="K158" s="795">
        <f>+別紙!AA12</f>
        <v>145.30000000000001</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4.1"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4.1" customHeight="1" x14ac:dyDescent="0.15">
      <c r="C160" s="214"/>
      <c r="D160" s="711"/>
      <c r="E160" s="790"/>
      <c r="F160" s="680"/>
      <c r="G160" s="681"/>
      <c r="H160" s="681"/>
      <c r="I160" s="681"/>
      <c r="J160" s="681"/>
      <c r="K160" s="681"/>
      <c r="L160" s="681"/>
      <c r="M160" s="681"/>
      <c r="N160" s="681"/>
      <c r="O160" s="681"/>
      <c r="P160" s="681"/>
      <c r="Q160" s="681"/>
      <c r="R160" s="681"/>
      <c r="S160" s="681"/>
      <c r="T160" s="681"/>
      <c r="U160" s="682"/>
      <c r="V160" s="180"/>
      <c r="W160" s="181"/>
      <c r="X160" s="181"/>
      <c r="Y160" s="181"/>
    </row>
    <row r="161" spans="3:56" ht="14.1"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4.1"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4.1"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4.1"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4.1"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4.1"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4.1"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4.1"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8.1"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8.1" customHeight="1" x14ac:dyDescent="0.15">
      <c r="C170" s="214"/>
      <c r="D170" s="711"/>
      <c r="E170" s="790"/>
      <c r="F170" s="787" t="s">
        <v>262</v>
      </c>
      <c r="G170" s="788"/>
      <c r="H170" s="788"/>
      <c r="I170" s="788"/>
      <c r="J170" s="788"/>
      <c r="K170" s="795">
        <f>+別紙!AA27</f>
        <v>116.20000000000002</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4.1" customHeight="1" x14ac:dyDescent="0.15">
      <c r="C172" s="214"/>
      <c r="D172" s="711"/>
      <c r="E172" s="790"/>
      <c r="F172" s="680"/>
      <c r="G172" s="681"/>
      <c r="H172" s="681"/>
      <c r="I172" s="681"/>
      <c r="J172" s="681"/>
      <c r="K172" s="681"/>
      <c r="L172" s="681"/>
      <c r="M172" s="681"/>
      <c r="N172" s="681"/>
      <c r="O172" s="681"/>
      <c r="P172" s="681"/>
      <c r="Q172" s="681"/>
      <c r="R172" s="681"/>
      <c r="S172" s="681"/>
      <c r="T172" s="681"/>
      <c r="U172" s="682"/>
      <c r="V172" s="180"/>
      <c r="W172" s="181"/>
      <c r="X172" s="181"/>
      <c r="Y172" s="181"/>
    </row>
    <row r="173" spans="3:56" ht="14.1"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4.1"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4.1"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4.1"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4.1"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4.1"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4.1"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4.1"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4.1" customHeight="1" x14ac:dyDescent="0.15">
      <c r="C185" s="214"/>
      <c r="D185" s="711"/>
      <c r="E185" s="793"/>
      <c r="F185" s="680"/>
      <c r="G185" s="681"/>
      <c r="H185" s="681"/>
      <c r="I185" s="681"/>
      <c r="J185" s="681"/>
      <c r="K185" s="681"/>
      <c r="L185" s="681"/>
      <c r="M185" s="681"/>
      <c r="N185" s="681"/>
      <c r="O185" s="681"/>
      <c r="P185" s="681"/>
      <c r="Q185" s="681"/>
      <c r="R185" s="681"/>
      <c r="S185" s="681"/>
      <c r="T185" s="681"/>
      <c r="U185" s="682"/>
      <c r="V185" s="180"/>
      <c r="W185" s="181"/>
      <c r="X185" s="181"/>
      <c r="Y185" s="181"/>
    </row>
    <row r="186" spans="3:55" ht="14.1"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4.1"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4.1"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4.1"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4.1"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4.1"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4.1"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4.1"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4.1" customHeight="1" x14ac:dyDescent="0.15">
      <c r="C197" s="214"/>
      <c r="D197" s="711"/>
      <c r="E197" s="790"/>
      <c r="F197" s="680"/>
      <c r="G197" s="681"/>
      <c r="H197" s="681"/>
      <c r="I197" s="681"/>
      <c r="J197" s="681"/>
      <c r="K197" s="681"/>
      <c r="L197" s="681"/>
      <c r="M197" s="681"/>
      <c r="N197" s="681"/>
      <c r="O197" s="681"/>
      <c r="P197" s="681"/>
      <c r="Q197" s="681"/>
      <c r="R197" s="681"/>
      <c r="S197" s="681"/>
      <c r="T197" s="681"/>
      <c r="U197" s="682"/>
      <c r="V197" s="180"/>
      <c r="W197" s="181"/>
      <c r="X197" s="181"/>
      <c r="Y197" s="181"/>
    </row>
    <row r="198" spans="3:27" ht="14.1"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4.1"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4.1"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4.1"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4.1"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4.1"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4.1"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4.1"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35" customHeight="1" x14ac:dyDescent="0.15">
      <c r="C208" s="214"/>
      <c r="D208" s="711"/>
      <c r="E208" s="790"/>
      <c r="F208" s="796" t="s">
        <v>267</v>
      </c>
      <c r="G208" s="797"/>
      <c r="H208" s="797"/>
      <c r="I208" s="797"/>
      <c r="J208" s="797"/>
      <c r="K208" s="795">
        <f>+別紙!AA14</f>
        <v>3732.6000000000004</v>
      </c>
      <c r="L208" s="795"/>
      <c r="M208" s="795"/>
      <c r="N208" s="795"/>
      <c r="O208" s="795"/>
      <c r="P208" s="217" t="s">
        <v>13</v>
      </c>
      <c r="Q208" s="778" t="s">
        <v>365</v>
      </c>
      <c r="R208" s="779"/>
      <c r="S208" s="779"/>
      <c r="T208" s="779"/>
      <c r="U208" s="780"/>
      <c r="V208" s="180"/>
      <c r="W208" s="181"/>
      <c r="X208" s="181"/>
      <c r="Y208" s="181"/>
    </row>
    <row r="209" spans="3:26" ht="43.35" customHeight="1" x14ac:dyDescent="0.15">
      <c r="C209" s="214"/>
      <c r="D209" s="711"/>
      <c r="E209" s="790"/>
      <c r="F209" s="328"/>
      <c r="G209" s="798" t="s">
        <v>223</v>
      </c>
      <c r="H209" s="799"/>
      <c r="I209" s="799"/>
      <c r="J209" s="799"/>
      <c r="K209" s="795">
        <f>+別紙!AA15</f>
        <v>1023.5999999999999</v>
      </c>
      <c r="L209" s="795"/>
      <c r="M209" s="795"/>
      <c r="N209" s="795"/>
      <c r="O209" s="795"/>
      <c r="P209" s="578" t="s">
        <v>13</v>
      </c>
      <c r="Q209" s="781"/>
      <c r="R209" s="782"/>
      <c r="S209" s="782"/>
      <c r="T209" s="782"/>
      <c r="U209" s="783"/>
      <c r="V209" s="180"/>
      <c r="W209" s="181"/>
      <c r="X209" s="181"/>
      <c r="Y209" s="181"/>
    </row>
    <row r="210" spans="3:26" ht="43.35" customHeight="1" x14ac:dyDescent="0.15">
      <c r="C210" s="214"/>
      <c r="D210" s="711"/>
      <c r="E210" s="790"/>
      <c r="F210" s="328"/>
      <c r="G210" s="798" t="s">
        <v>224</v>
      </c>
      <c r="H210" s="799"/>
      <c r="I210" s="799"/>
      <c r="J210" s="799"/>
      <c r="K210" s="795">
        <f>+別紙!AA16</f>
        <v>3732.6000000000004</v>
      </c>
      <c r="L210" s="795"/>
      <c r="M210" s="795"/>
      <c r="N210" s="795"/>
      <c r="O210" s="795"/>
      <c r="P210" s="578" t="s">
        <v>13</v>
      </c>
      <c r="Q210" s="781"/>
      <c r="R210" s="782"/>
      <c r="S210" s="782"/>
      <c r="T210" s="782"/>
      <c r="U210" s="783"/>
      <c r="V210" s="180"/>
      <c r="W210" s="181"/>
      <c r="X210" s="181"/>
      <c r="Y210" s="181"/>
    </row>
    <row r="211" spans="3:26" ht="43.3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3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4.1"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4.1" customHeight="1" x14ac:dyDescent="0.15">
      <c r="C214" s="214"/>
      <c r="D214" s="711"/>
      <c r="E214" s="790"/>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4.1"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4.1"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4.1"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4.1"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4.1"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4.1"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4.1"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4.1"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2985.9999999999995</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818.80000000000007</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2985.9999999999995</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4.1"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4.1" customHeight="1" x14ac:dyDescent="0.15">
      <c r="C231" s="214"/>
      <c r="D231" s="711"/>
      <c r="E231" s="790"/>
      <c r="F231" s="680"/>
      <c r="G231" s="681"/>
      <c r="H231" s="681"/>
      <c r="I231" s="681"/>
      <c r="J231" s="681"/>
      <c r="K231" s="681"/>
      <c r="L231" s="681"/>
      <c r="M231" s="681"/>
      <c r="N231" s="681"/>
      <c r="O231" s="681"/>
      <c r="P231" s="681"/>
      <c r="Q231" s="681"/>
      <c r="R231" s="681"/>
      <c r="S231" s="681"/>
      <c r="T231" s="681"/>
      <c r="U231" s="682"/>
      <c r="V231" s="180"/>
      <c r="W231" s="181"/>
      <c r="X231" s="181"/>
      <c r="Y231" s="181"/>
    </row>
    <row r="232" spans="3:56" ht="14.1"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4.1"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4.1"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4.1"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4.1"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4.1"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4.1"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4.1"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20.100000000000001"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20.100000000000001"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1.1"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1.1"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349999999999994"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1.1"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15"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18"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22"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0.1</v>
      </c>
      <c r="P27" s="863"/>
      <c r="Q27" s="863"/>
      <c r="R27" s="863"/>
      <c r="S27" s="59" t="s">
        <v>38</v>
      </c>
      <c r="T27" s="80"/>
      <c r="U27" s="80"/>
      <c r="X27" s="78" t="s">
        <v>39</v>
      </c>
      <c r="Y27" s="81"/>
      <c r="AG27" s="68"/>
      <c r="AH27" s="68"/>
      <c r="AI27" s="68"/>
      <c r="AJ27" s="68"/>
      <c r="AK27" s="905">
        <f>+AG18+O27</f>
        <v>0.1</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0.1</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36.6</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45.8</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36.6</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36.6</v>
      </c>
      <c r="P27" s="863"/>
      <c r="Q27" s="863"/>
      <c r="R27" s="863"/>
      <c r="S27" s="59" t="s">
        <v>38</v>
      </c>
      <c r="T27" s="80"/>
      <c r="U27" s="80"/>
      <c r="X27" s="78" t="s">
        <v>39</v>
      </c>
      <c r="Y27" s="81"/>
      <c r="AG27" s="68"/>
      <c r="AH27" s="68"/>
      <c r="AI27" s="68"/>
      <c r="AJ27" s="68"/>
      <c r="AK27" s="905">
        <f>+AG18+O27</f>
        <v>36.6</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36.6</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45.8</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13</v>
      </c>
      <c r="G30" s="875"/>
      <c r="H30" s="234" t="s">
        <v>198</v>
      </c>
      <c r="L30" s="872"/>
      <c r="O30" s="71"/>
      <c r="Q30" s="862">
        <f>+ROUND(Z28,1)+ROUND(Z29,1)+ROUND(Z30,1)</f>
        <v>36.6</v>
      </c>
      <c r="R30" s="863"/>
      <c r="S30" s="863"/>
      <c r="T30" s="863"/>
      <c r="U30" s="59" t="s">
        <v>16</v>
      </c>
      <c r="X30" s="860" t="s">
        <v>186</v>
      </c>
      <c r="Y30" s="861"/>
      <c r="Z30" s="853"/>
      <c r="AA30" s="854"/>
      <c r="AB30" s="854"/>
      <c r="AC30" s="854"/>
      <c r="AD30" s="854"/>
      <c r="AE30" s="59" t="s">
        <v>13</v>
      </c>
      <c r="AK30" s="814">
        <v>10.4</v>
      </c>
      <c r="AL30" s="815"/>
      <c r="AM30" s="815"/>
      <c r="AN30" s="815"/>
      <c r="AO30" s="67" t="s">
        <v>13</v>
      </c>
      <c r="AR30" s="921"/>
      <c r="AS30" s="918"/>
      <c r="AT30" s="918"/>
      <c r="AU30" s="919"/>
    </row>
    <row r="31" spans="2:48" ht="27" customHeight="1" thickTop="1" thickBot="1" x14ac:dyDescent="0.2">
      <c r="B31" s="888" t="s">
        <v>375</v>
      </c>
      <c r="C31" s="839"/>
      <c r="D31" s="839"/>
      <c r="E31" s="840"/>
      <c r="F31" s="874">
        <v>45.8</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18"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21"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29</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36.299999999999997</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29</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29</v>
      </c>
      <c r="P27" s="863"/>
      <c r="Q27" s="863"/>
      <c r="R27" s="863"/>
      <c r="S27" s="59" t="s">
        <v>38</v>
      </c>
      <c r="T27" s="80"/>
      <c r="U27" s="80"/>
      <c r="X27" s="78" t="s">
        <v>39</v>
      </c>
      <c r="Y27" s="81"/>
      <c r="AG27" s="68"/>
      <c r="AH27" s="68"/>
      <c r="AI27" s="68"/>
      <c r="AJ27" s="68"/>
      <c r="AK27" s="905">
        <f>+AG18+O27</f>
        <v>29</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29</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36.299999999999997</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36.299999999999997</v>
      </c>
      <c r="G30" s="875"/>
      <c r="H30" s="234" t="s">
        <v>198</v>
      </c>
      <c r="L30" s="872"/>
      <c r="O30" s="71"/>
      <c r="Q30" s="862">
        <f>+ROUND(Z28,1)+ROUND(Z29,1)+ROUND(Z30,1)</f>
        <v>29</v>
      </c>
      <c r="R30" s="863"/>
      <c r="S30" s="863"/>
      <c r="T30" s="863"/>
      <c r="U30" s="59" t="s">
        <v>16</v>
      </c>
      <c r="X30" s="860" t="s">
        <v>186</v>
      </c>
      <c r="Y30" s="861"/>
      <c r="Z30" s="853"/>
      <c r="AA30" s="854"/>
      <c r="AB30" s="854"/>
      <c r="AC30" s="854"/>
      <c r="AD30" s="854"/>
      <c r="AE30" s="59" t="s">
        <v>13</v>
      </c>
      <c r="AK30" s="814">
        <v>29</v>
      </c>
      <c r="AL30" s="815"/>
      <c r="AM30" s="815"/>
      <c r="AN30" s="815"/>
      <c r="AO30" s="67" t="s">
        <v>13</v>
      </c>
      <c r="AR30" s="921"/>
      <c r="AS30" s="918"/>
      <c r="AT30" s="918"/>
      <c r="AU30" s="919"/>
    </row>
    <row r="31" spans="2:48" ht="27" customHeight="1" thickTop="1" thickBot="1" x14ac:dyDescent="0.2">
      <c r="B31" s="888" t="s">
        <v>375</v>
      </c>
      <c r="C31" s="839"/>
      <c r="D31" s="839"/>
      <c r="E31" s="840"/>
      <c r="F31" s="874">
        <v>36.299999999999997</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F23:H23"/>
    <mergeCell ref="P20:S20"/>
    <mergeCell ref="F27:G27"/>
    <mergeCell ref="Z29:AD29"/>
    <mergeCell ref="B33:E33"/>
    <mergeCell ref="B30:E30"/>
    <mergeCell ref="B26:E26"/>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49" width="9" style="55"/>
    <col min="50" max="50" width="49.8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125" style="55" customWidth="1"/>
    <col min="59" max="16384" width="9" style="55"/>
  </cols>
  <sheetData>
    <row r="1" spans="2:48" ht="27"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3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日産自動車株式会社　横浜工場　３地区</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3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9"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1.9</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
      <c r="B24" s="888" t="s">
        <v>200</v>
      </c>
      <c r="C24" s="839"/>
      <c r="D24" s="839"/>
      <c r="E24" s="840"/>
      <c r="F24" s="874">
        <v>2.4</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1.9</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1.9</v>
      </c>
      <c r="P27" s="863"/>
      <c r="Q27" s="863"/>
      <c r="R27" s="863"/>
      <c r="S27" s="59" t="s">
        <v>38</v>
      </c>
      <c r="T27" s="80"/>
      <c r="U27" s="80"/>
      <c r="X27" s="78" t="s">
        <v>39</v>
      </c>
      <c r="Y27" s="81"/>
      <c r="AG27" s="68"/>
      <c r="AH27" s="68"/>
      <c r="AI27" s="68"/>
      <c r="AJ27" s="68"/>
      <c r="AK27" s="905">
        <f>+AG18+O27</f>
        <v>1.9</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1.9</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2.4</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1.9</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2.4</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2" zoomScaleNormal="72" workbookViewId="0"/>
  </sheetViews>
  <sheetFormatPr defaultColWidth="9" defaultRowHeight="11.25" x14ac:dyDescent="0.15"/>
  <cols>
    <col min="1" max="1" width="2.5" style="12" customWidth="1"/>
    <col min="2" max="3" width="3.875" style="12" customWidth="1"/>
    <col min="4" max="4" width="4.5" style="12" customWidth="1"/>
    <col min="5" max="5" width="3.875" style="12" customWidth="1"/>
    <col min="6" max="6" width="40.875" style="12" customWidth="1"/>
    <col min="7" max="7" width="9.875" style="12" customWidth="1"/>
    <col min="8" max="8" width="10.375" style="12" customWidth="1"/>
    <col min="9" max="26" width="9.875" style="12" customWidth="1"/>
    <col min="27" max="27" width="11.8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日産自動車株式会社　横浜工場　３地区</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9.1"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1666.6</v>
      </c>
      <c r="I9" s="507">
        <f>IF(OR(ｳ.廃油!F24&gt;0,ｳ.廃油!F24&lt;0),ｳ.廃油!F24,IF(I$19&gt;0,"0",0))</f>
        <v>1677.3</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406.9</v>
      </c>
      <c r="M9" s="507">
        <f>IF(OR(ｷ.紙くず!F24&gt;0,ｷ.紙くず!F24&lt;0),ｷ.紙くず!F24,IF(M$19&gt;0,"0",0))</f>
        <v>0</v>
      </c>
      <c r="N9" s="507">
        <f>IF(OR(ｸ.木くず!F24&gt;0,ｸ.木くず!F24&lt;0),ｸ.木くず!F24,IF(N$19&gt;0,"0",0))</f>
        <v>42.5</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0.1</v>
      </c>
      <c r="T9" s="507">
        <f>IF(OR(ｾ.ｶﾞﾗｽ･ｺﾝｸﾘ･陶磁器くず!F24&gt;0,ｾ.ｶﾞﾗｽ･ｺﾝｸﾘ･陶磁器くず!F24&lt;0),ｾ.ｶﾞﾗｽ･ｺﾝｸﾘ･陶磁器くず!F24,IF(T$19&gt;0,"0",0))</f>
        <v>45.8</v>
      </c>
      <c r="U9" s="507">
        <f>IF(OR(ｿ.鉱さい!F24&gt;0,ｿ.鉱さい!F24&lt;0),ｿ.鉱さい!F24,IF(U$19&gt;0,"0",0))</f>
        <v>0</v>
      </c>
      <c r="V9" s="507">
        <f>IF(OR(ﾀ.がれき類!F24&gt;0,ﾀ.がれき類!F24&lt;0),ﾀ.がれき類!F24,IF(V$19&gt;0,"0",0))</f>
        <v>36.299999999999997</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2.4</v>
      </c>
      <c r="AA9" s="509">
        <f>IF(SUM(G9:Z9)&gt;0,SUM(G9:Z9),IF(AA$19&gt;0,"0",0))</f>
        <v>3877.9</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f>IF(OR(ｲ.汚泥!F27&gt;0,ｲ.汚泥!F27&lt;0),ｲ.汚泥!F27,IF(H$19&gt;0,"0",0))</f>
        <v>145.30000000000001</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f t="shared" si="0"/>
        <v>145.30000000000001</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1521.3</v>
      </c>
      <c r="I14" s="513">
        <f>IF(OR(ｳ.廃油!F29&gt;0,ｳ.廃油!F29&lt;0),ｳ.廃油!F29,IF(I$19&gt;0,"0",0))</f>
        <v>1677.3</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406.9</v>
      </c>
      <c r="M14" s="513">
        <f>IF(OR(ｷ.紙くず!F29&gt;0,ｷ.紙くず!F29&lt;0),ｷ.紙くず!F29,IF(M$19&gt;0,"0",0))</f>
        <v>0</v>
      </c>
      <c r="N14" s="513">
        <f>IF(OR(ｸ.木くず!F29&gt;0,ｸ.木くず!F29&lt;0),ｸ.木くず!F29,IF(N$19&gt;0,"0",0))</f>
        <v>42.5</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0.1</v>
      </c>
      <c r="T14" s="513">
        <f>IF(OR(ｾ.ｶﾞﾗｽ･ｺﾝｸﾘ･陶磁器くず!F29&gt;0,ｾ.ｶﾞﾗｽ･ｺﾝｸﾘ･陶磁器くず!F29&lt;0),ｾ.ｶﾞﾗｽ･ｺﾝｸﾘ･陶磁器くず!F29,IF(T$19&gt;0,"0",0))</f>
        <v>45.8</v>
      </c>
      <c r="U14" s="513">
        <f>IF(OR(ｿ.鉱さい!F29&gt;0,ｿ.鉱さい!F29&lt;0),ｿ.鉱さい!F29,IF(U$19&gt;0,"0",0))</f>
        <v>0</v>
      </c>
      <c r="V14" s="513">
        <f>IF(OR(ﾀ.がれき類!F29&gt;0,ﾀ.がれき類!F29&lt;0),ﾀ.がれき類!F29,IF(V$19&gt;0,"0",0))</f>
        <v>36.299999999999997</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2.4</v>
      </c>
      <c r="AA14" s="515">
        <f t="shared" si="0"/>
        <v>3732.6000000000004</v>
      </c>
    </row>
    <row r="15" spans="2:27" ht="24" customHeight="1" x14ac:dyDescent="0.15">
      <c r="B15" s="188" t="s">
        <v>228</v>
      </c>
      <c r="C15" s="945" t="s">
        <v>299</v>
      </c>
      <c r="D15" s="945"/>
      <c r="E15" s="945"/>
      <c r="F15" s="946"/>
      <c r="G15" s="513">
        <f>IF(OR(ｱ.燃え殻!F30&gt;0,ｱ.燃え殻!F30&lt;0),ｱ.燃え殻!F30,IF(G$19&gt;0,"0",0))</f>
        <v>0</v>
      </c>
      <c r="H15" s="513">
        <f>IF(OR(ｲ.汚泥!F30&gt;0,ｲ.汚泥!F30&lt;0),ｲ.汚泥!F30,IF(H$19&gt;0,"0",0))</f>
        <v>735.6</v>
      </c>
      <c r="I15" s="513" t="str">
        <f>IF(OR(ｳ.廃油!F30&gt;0,ｳ.廃油!F30&lt;0),ｳ.廃油!F30,IF(I$19&gt;0,"0",0))</f>
        <v>0</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218.4</v>
      </c>
      <c r="M15" s="513">
        <f>IF(OR(ｷ.紙くず!F30&gt;0,ｷ.紙くず!F30&lt;0),ｷ.紙くず!F30,IF(M$19&gt;0,"0",0))</f>
        <v>0</v>
      </c>
      <c r="N15" s="513">
        <f>IF(OR(ｸ.木くず!F30&gt;0,ｸ.木くず!F30&lt;0),ｸ.木くず!F30,IF(N$19&gt;0,"0",0))</f>
        <v>20.3</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f>IF(OR(ｾ.ｶﾞﾗｽ･ｺﾝｸﾘ･陶磁器くず!F30&gt;0,ｾ.ｶﾞﾗｽ･ｺﾝｸﾘ･陶磁器くず!F30&lt;0),ｾ.ｶﾞﾗｽ･ｺﾝｸﾘ･陶磁器くず!F30,IF(T$19&gt;0,"0",0))</f>
        <v>13</v>
      </c>
      <c r="U15" s="513">
        <f>IF(OR(ｿ.鉱さい!F30&gt;0,ｿ.鉱さい!F30&lt;0),ｿ.鉱さい!F30,IF(U$19&gt;0,"0",0))</f>
        <v>0</v>
      </c>
      <c r="V15" s="513">
        <f>IF(OR(ﾀ.がれき類!F30&gt;0,ﾀ.がれき類!F30&lt;0),ﾀ.がれき類!F30,IF(V$19&gt;0,"0",0))</f>
        <v>36.299999999999997</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t="str">
        <f>IF(OR(ﾄ.混合廃棄物その他!F30&gt;0,ﾄ.混合廃棄物その他!F30&lt;0),ﾄ.混合廃棄物その他!F30,IF(Z$19&gt;0,"0",0))</f>
        <v>0</v>
      </c>
      <c r="AA15" s="515">
        <f t="shared" si="0"/>
        <v>1023.5999999999999</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1521.3</v>
      </c>
      <c r="I16" s="513">
        <f>IF(OR(ｳ.廃油!F31&gt;0,ｳ.廃油!F31&lt;0),ｳ.廃油!F31,IF(I$19&gt;0,"0",0))</f>
        <v>1677.3</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406.9</v>
      </c>
      <c r="M16" s="513">
        <f>IF(OR(ｷ.紙くず!F31&gt;0,ｷ.紙くず!F31&lt;0),ｷ.紙くず!F31,IF(M$19&gt;0,"0",0))</f>
        <v>0</v>
      </c>
      <c r="N16" s="513">
        <f>IF(OR(ｸ.木くず!F31&gt;0,ｸ.木くず!F31&lt;0),ｸ.木くず!F31,IF(N$19&gt;0,"0",0))</f>
        <v>42.5</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0.1</v>
      </c>
      <c r="T16" s="513">
        <f>IF(OR(ｾ.ｶﾞﾗｽ･ｺﾝｸﾘ･陶磁器くず!F31&gt;0,ｾ.ｶﾞﾗｽ･ｺﾝｸﾘ･陶磁器くず!F31&lt;0),ｾ.ｶﾞﾗｽ･ｺﾝｸﾘ･陶磁器くず!F31,IF(T$19&gt;0,"0",0))</f>
        <v>45.8</v>
      </c>
      <c r="U16" s="513">
        <f>IF(OR(ｿ.鉱さい!F31&gt;0,ｿ.鉱さい!F31&lt;0),ｿ.鉱さい!F31,IF(U$19&gt;0,"0",0))</f>
        <v>0</v>
      </c>
      <c r="V16" s="513">
        <f>IF(OR(ﾀ.がれき類!F31&gt;0,ﾀ.がれき類!F31&lt;0),ﾀ.がれき類!F31,IF(V$19&gt;0,"0",0))</f>
        <v>36.299999999999997</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2.4</v>
      </c>
      <c r="AA16" s="515">
        <f t="shared" si="0"/>
        <v>3732.6000000000004</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1333.3</v>
      </c>
      <c r="I19" s="519">
        <f t="shared" si="1"/>
        <v>1341.8</v>
      </c>
      <c r="J19" s="519">
        <f t="shared" si="1"/>
        <v>0</v>
      </c>
      <c r="K19" s="519">
        <f t="shared" si="1"/>
        <v>0</v>
      </c>
      <c r="L19" s="519">
        <f t="shared" si="1"/>
        <v>325.5</v>
      </c>
      <c r="M19" s="519">
        <f t="shared" si="1"/>
        <v>0</v>
      </c>
      <c r="N19" s="519">
        <f t="shared" si="1"/>
        <v>34</v>
      </c>
      <c r="O19" s="519">
        <f t="shared" si="1"/>
        <v>0</v>
      </c>
      <c r="P19" s="519">
        <f t="shared" si="1"/>
        <v>0</v>
      </c>
      <c r="Q19" s="519">
        <f t="shared" si="1"/>
        <v>0</v>
      </c>
      <c r="R19" s="519">
        <f t="shared" si="1"/>
        <v>0</v>
      </c>
      <c r="S19" s="519">
        <f t="shared" si="1"/>
        <v>0.1</v>
      </c>
      <c r="T19" s="519">
        <f t="shared" si="1"/>
        <v>36.6</v>
      </c>
      <c r="U19" s="519">
        <f t="shared" si="1"/>
        <v>0</v>
      </c>
      <c r="V19" s="519">
        <f t="shared" si="1"/>
        <v>29</v>
      </c>
      <c r="W19" s="519">
        <f t="shared" si="1"/>
        <v>0</v>
      </c>
      <c r="X19" s="519">
        <f t="shared" si="1"/>
        <v>0</v>
      </c>
      <c r="Y19" s="519">
        <f t="shared" si="1"/>
        <v>0</v>
      </c>
      <c r="Z19" s="520">
        <f t="shared" si="1"/>
        <v>1.9</v>
      </c>
      <c r="AA19" s="521">
        <f t="shared" ref="AA19:AA25" si="2">SUM(G19:Z19)</f>
        <v>3102.2</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348.8</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348.8</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47" t="s">
        <v>174</v>
      </c>
      <c r="D26" s="582" t="s">
        <v>21</v>
      </c>
      <c r="E26" s="941" t="s">
        <v>343</v>
      </c>
      <c r="F26" s="942"/>
      <c r="G26" s="539">
        <f>+G28+G29+G30+G31</f>
        <v>0</v>
      </c>
      <c r="H26" s="539">
        <f t="shared" ref="H26:Z26" si="3">+H28+H29+H30+H31</f>
        <v>232.6</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232.6</v>
      </c>
    </row>
    <row r="27" spans="2:27" ht="24" customHeight="1" x14ac:dyDescent="0.15">
      <c r="B27" s="186"/>
      <c r="C27" s="947"/>
      <c r="D27" s="191" t="s">
        <v>25</v>
      </c>
      <c r="E27" s="941" t="s">
        <v>344</v>
      </c>
      <c r="F27" s="942"/>
      <c r="G27" s="539">
        <f t="shared" ref="G27:Z27" si="5">+G23-G26</f>
        <v>0</v>
      </c>
      <c r="H27" s="539">
        <f t="shared" si="5"/>
        <v>116.20000000000002</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116.20000000000002</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6"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232.6</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232.6</v>
      </c>
    </row>
    <row r="32" spans="2:27" ht="24" customHeight="1" x14ac:dyDescent="0.15">
      <c r="B32" s="188">
        <v>6</v>
      </c>
      <c r="C32" s="144"/>
      <c r="D32" s="250"/>
      <c r="E32" s="245" t="s">
        <v>322</v>
      </c>
      <c r="F32" s="585"/>
      <c r="G32" s="545">
        <f t="shared" ref="G32:Z32" si="7">SUM(G33:G35)</f>
        <v>0</v>
      </c>
      <c r="H32" s="545">
        <f t="shared" si="7"/>
        <v>232.6</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232.6</v>
      </c>
    </row>
    <row r="33" spans="2:27" ht="24" customHeight="1" x14ac:dyDescent="0.15">
      <c r="B33" s="188" t="s">
        <v>226</v>
      </c>
      <c r="C33" s="144"/>
      <c r="D33" s="248"/>
      <c r="E33" s="243"/>
      <c r="F33" s="241" t="s">
        <v>233</v>
      </c>
      <c r="G33" s="548">
        <f>+ｱ.燃え殻!$AT$16</f>
        <v>0</v>
      </c>
      <c r="H33" s="548">
        <f>+ｲ.汚泥!$AT$16</f>
        <v>232.6</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232.6</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984.5</v>
      </c>
      <c r="I37" s="554">
        <f t="shared" si="8"/>
        <v>1341.8</v>
      </c>
      <c r="J37" s="554">
        <f t="shared" si="8"/>
        <v>0</v>
      </c>
      <c r="K37" s="554">
        <f t="shared" si="8"/>
        <v>0</v>
      </c>
      <c r="L37" s="554">
        <f t="shared" si="8"/>
        <v>325.5</v>
      </c>
      <c r="M37" s="554">
        <f t="shared" si="8"/>
        <v>0</v>
      </c>
      <c r="N37" s="554">
        <f t="shared" si="8"/>
        <v>34</v>
      </c>
      <c r="O37" s="554">
        <f t="shared" si="8"/>
        <v>0</v>
      </c>
      <c r="P37" s="554">
        <f t="shared" si="8"/>
        <v>0</v>
      </c>
      <c r="Q37" s="554">
        <f t="shared" si="8"/>
        <v>0</v>
      </c>
      <c r="R37" s="554">
        <f t="shared" si="8"/>
        <v>0</v>
      </c>
      <c r="S37" s="554">
        <f t="shared" si="8"/>
        <v>0.1</v>
      </c>
      <c r="T37" s="554">
        <f t="shared" si="8"/>
        <v>36.6</v>
      </c>
      <c r="U37" s="554">
        <f t="shared" si="8"/>
        <v>0</v>
      </c>
      <c r="V37" s="554">
        <f t="shared" si="8"/>
        <v>29</v>
      </c>
      <c r="W37" s="554">
        <f t="shared" si="8"/>
        <v>0</v>
      </c>
      <c r="X37" s="554">
        <f t="shared" si="8"/>
        <v>0</v>
      </c>
      <c r="Y37" s="554">
        <f t="shared" si="8"/>
        <v>0</v>
      </c>
      <c r="Z37" s="555">
        <f t="shared" si="8"/>
        <v>1.9</v>
      </c>
      <c r="AA37" s="556">
        <f t="shared" si="4"/>
        <v>2753.4</v>
      </c>
    </row>
    <row r="38" spans="2:27" ht="24" customHeight="1" x14ac:dyDescent="0.15">
      <c r="B38" s="186"/>
      <c r="C38" s="939"/>
      <c r="D38" s="247"/>
      <c r="E38" s="245" t="s">
        <v>319</v>
      </c>
      <c r="F38" s="585"/>
      <c r="G38" s="545">
        <f t="shared" ref="G38:Z38" si="9">SUM(G39:G41)</f>
        <v>0</v>
      </c>
      <c r="H38" s="545">
        <f t="shared" si="9"/>
        <v>984.5</v>
      </c>
      <c r="I38" s="545">
        <f t="shared" si="9"/>
        <v>1341.8</v>
      </c>
      <c r="J38" s="545">
        <f t="shared" si="9"/>
        <v>0</v>
      </c>
      <c r="K38" s="545">
        <f t="shared" si="9"/>
        <v>0</v>
      </c>
      <c r="L38" s="545">
        <f t="shared" si="9"/>
        <v>325.5</v>
      </c>
      <c r="M38" s="545">
        <f t="shared" si="9"/>
        <v>0</v>
      </c>
      <c r="N38" s="545">
        <f t="shared" si="9"/>
        <v>34</v>
      </c>
      <c r="O38" s="545">
        <f t="shared" si="9"/>
        <v>0</v>
      </c>
      <c r="P38" s="545">
        <f t="shared" si="9"/>
        <v>0</v>
      </c>
      <c r="Q38" s="545">
        <f t="shared" si="9"/>
        <v>0</v>
      </c>
      <c r="R38" s="545">
        <f t="shared" si="9"/>
        <v>0</v>
      </c>
      <c r="S38" s="545">
        <f t="shared" si="9"/>
        <v>0.1</v>
      </c>
      <c r="T38" s="545">
        <f t="shared" si="9"/>
        <v>36.6</v>
      </c>
      <c r="U38" s="545">
        <f t="shared" si="9"/>
        <v>0</v>
      </c>
      <c r="V38" s="545">
        <f t="shared" si="9"/>
        <v>29</v>
      </c>
      <c r="W38" s="545">
        <f t="shared" si="9"/>
        <v>0</v>
      </c>
      <c r="X38" s="545">
        <f t="shared" si="9"/>
        <v>0</v>
      </c>
      <c r="Y38" s="545">
        <f t="shared" si="9"/>
        <v>0</v>
      </c>
      <c r="Z38" s="546">
        <f t="shared" si="9"/>
        <v>1.9</v>
      </c>
      <c r="AA38" s="547">
        <f t="shared" si="4"/>
        <v>2753.4</v>
      </c>
    </row>
    <row r="39" spans="2:27" ht="24" customHeight="1" x14ac:dyDescent="0.15">
      <c r="B39" s="186"/>
      <c r="C39" s="939"/>
      <c r="D39" s="248"/>
      <c r="E39" s="243"/>
      <c r="F39" s="241" t="s">
        <v>233</v>
      </c>
      <c r="G39" s="548">
        <f>+ｱ.燃え殻!$Z$28</f>
        <v>0</v>
      </c>
      <c r="H39" s="548">
        <f>+ｲ.汚泥!$Z$28</f>
        <v>984.5</v>
      </c>
      <c r="I39" s="548">
        <f>+ｳ.廃油!$Z$28</f>
        <v>1341.8</v>
      </c>
      <c r="J39" s="548">
        <f>+ｴ.廃酸!$Z$28</f>
        <v>0</v>
      </c>
      <c r="K39" s="548">
        <f>+ｵ.廃ｱﾙｶﾘ!$Z$28</f>
        <v>0</v>
      </c>
      <c r="L39" s="548">
        <f>+ｶ.廃ﾌﾟﾗ類!$Z$28</f>
        <v>325.5</v>
      </c>
      <c r="M39" s="548">
        <f>+ｷ.紙くず!$Z$28</f>
        <v>0</v>
      </c>
      <c r="N39" s="548">
        <f>+ｸ.木くず!$Z$28</f>
        <v>34</v>
      </c>
      <c r="O39" s="548">
        <f>+ｹ.繊維くず!$Z$28</f>
        <v>0</v>
      </c>
      <c r="P39" s="548">
        <f>+ｺ.動植物性残さ!$Z$28</f>
        <v>0</v>
      </c>
      <c r="Q39" s="548">
        <f>+ｻ.動物系固形不要物!$Z$28</f>
        <v>0</v>
      </c>
      <c r="R39" s="548">
        <f>+ｼ.ｺﾞﾑくず!$Z$28</f>
        <v>0</v>
      </c>
      <c r="S39" s="548">
        <f>+ｽ.金属くず!$Z$28</f>
        <v>0.1</v>
      </c>
      <c r="T39" s="548">
        <f>+ｾ.ｶﾞﾗｽ･ｺﾝｸﾘ･陶磁器くず!$Z$28</f>
        <v>36.6</v>
      </c>
      <c r="U39" s="548">
        <f>+ｿ.鉱さい!$Z$28</f>
        <v>0</v>
      </c>
      <c r="V39" s="548">
        <f>+ﾀ.がれき類!$Z$28</f>
        <v>29</v>
      </c>
      <c r="W39" s="548">
        <f>+ﾁ.動物のふん尿!$Z$28</f>
        <v>0</v>
      </c>
      <c r="X39" s="548">
        <f>+ﾂ.動物の死体!$Z$28</f>
        <v>0</v>
      </c>
      <c r="Y39" s="548">
        <f>+ﾃ.ばいじん!$Z$28</f>
        <v>0</v>
      </c>
      <c r="Z39" s="549">
        <f>+ﾄ.混合廃棄物その他!$Z$28</f>
        <v>1.9</v>
      </c>
      <c r="AA39" s="550">
        <f t="shared" si="4"/>
        <v>2753.4</v>
      </c>
    </row>
    <row r="40" spans="2:27" ht="24" customHeight="1" x14ac:dyDescent="0.15">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8" t="s">
        <v>349</v>
      </c>
      <c r="E43" s="958"/>
      <c r="F43" s="959"/>
      <c r="G43" s="557">
        <f>+ｱ.燃え殻!$AK$27</f>
        <v>0</v>
      </c>
      <c r="H43" s="557">
        <f>+ｲ.汚泥!$AK$27</f>
        <v>1217.0999999999999</v>
      </c>
      <c r="I43" s="557">
        <f>+ｳ.廃油!$AK$27</f>
        <v>1341.8</v>
      </c>
      <c r="J43" s="557">
        <f>+ｴ.廃酸!$AK$27</f>
        <v>0</v>
      </c>
      <c r="K43" s="557">
        <f>+ｵ.廃ｱﾙｶﾘ!$AK$27</f>
        <v>0</v>
      </c>
      <c r="L43" s="557">
        <f>+ｶ.廃ﾌﾟﾗ類!$AK$27</f>
        <v>325.5</v>
      </c>
      <c r="M43" s="557">
        <f>+ｷ.紙くず!$AK$27</f>
        <v>0</v>
      </c>
      <c r="N43" s="557">
        <f>+ｸ.木くず!$AK$27</f>
        <v>34</v>
      </c>
      <c r="O43" s="557">
        <f>+ｹ.繊維くず!$AK$27</f>
        <v>0</v>
      </c>
      <c r="P43" s="557">
        <f>+ｺ.動植物性残さ!$AK$27</f>
        <v>0</v>
      </c>
      <c r="Q43" s="557">
        <f>+ｻ.動物系固形不要物!$AK$27</f>
        <v>0</v>
      </c>
      <c r="R43" s="557">
        <f>+ｼ.ｺﾞﾑくず!$AK$27</f>
        <v>0</v>
      </c>
      <c r="S43" s="557">
        <f>+ｽ.金属くず!$AK$27</f>
        <v>0.1</v>
      </c>
      <c r="T43" s="557">
        <f>+ｾ.ｶﾞﾗｽ･ｺﾝｸﾘ･陶磁器くず!$AK$27</f>
        <v>36.6</v>
      </c>
      <c r="U43" s="557">
        <f>+ｿ.鉱さい!$AK$27</f>
        <v>0</v>
      </c>
      <c r="V43" s="557">
        <f>+ﾀ.がれき類!$AK$27</f>
        <v>29</v>
      </c>
      <c r="W43" s="557">
        <f>+ﾁ.動物のふん尿!$AK$27</f>
        <v>0</v>
      </c>
      <c r="X43" s="557">
        <f>+ﾂ.動物の死体!$AK$27</f>
        <v>0</v>
      </c>
      <c r="Y43" s="557">
        <f>+ﾃ.ばいじん!$AK$27</f>
        <v>0</v>
      </c>
      <c r="Z43" s="558">
        <f>+ﾄ.混合廃棄物その他!$AK$27</f>
        <v>1.9</v>
      </c>
      <c r="AA43" s="559">
        <f t="shared" si="4"/>
        <v>2985.9999999999995</v>
      </c>
    </row>
    <row r="44" spans="2:27" ht="24" customHeight="1" x14ac:dyDescent="0.15">
      <c r="B44" s="186"/>
      <c r="C44" s="193"/>
      <c r="D44" s="191" t="s">
        <v>188</v>
      </c>
      <c r="E44" s="941" t="s">
        <v>236</v>
      </c>
      <c r="F44" s="942"/>
      <c r="G44" s="560">
        <f>+ｱ.燃え殻!$AK$30</f>
        <v>0</v>
      </c>
      <c r="H44" s="560">
        <f>+ｲ.汚泥!$AK$30</f>
        <v>588.5</v>
      </c>
      <c r="I44" s="560">
        <f>+ｳ.廃油!$AK$30</f>
        <v>0</v>
      </c>
      <c r="J44" s="560">
        <f>+ｴ.廃酸!$AK$30</f>
        <v>0</v>
      </c>
      <c r="K44" s="560">
        <f>+ｵ.廃ｱﾙｶﾘ!$AK$30</f>
        <v>0</v>
      </c>
      <c r="L44" s="560">
        <f>+ｶ.廃ﾌﾟﾗ類!$AK$30</f>
        <v>174.7</v>
      </c>
      <c r="M44" s="560">
        <f>+ｷ.紙くず!$AK$30</f>
        <v>0</v>
      </c>
      <c r="N44" s="560">
        <f>+ｸ.木くず!$AK$30</f>
        <v>16.2</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10.4</v>
      </c>
      <c r="U44" s="560">
        <f>+ｿ.鉱さい!$AK$30</f>
        <v>0</v>
      </c>
      <c r="V44" s="560">
        <f>+ﾀ.がれき類!$AK$30</f>
        <v>29</v>
      </c>
      <c r="W44" s="560">
        <f>+ﾁ.動物のふん尿!$AK$30</f>
        <v>0</v>
      </c>
      <c r="X44" s="560">
        <f>+ﾂ.動物の死体!$AK$30</f>
        <v>0</v>
      </c>
      <c r="Y44" s="560">
        <f>+ﾃ.ばいじん!$AK$30</f>
        <v>0</v>
      </c>
      <c r="Z44" s="561">
        <f>+ﾄ.混合廃棄物その他!$AK$30</f>
        <v>0</v>
      </c>
      <c r="AA44" s="562">
        <f t="shared" si="4"/>
        <v>818.80000000000007</v>
      </c>
    </row>
    <row r="45" spans="2:27" ht="24" customHeight="1" x14ac:dyDescent="0.15">
      <c r="B45" s="186"/>
      <c r="C45" s="193"/>
      <c r="D45" s="584" t="s">
        <v>190</v>
      </c>
      <c r="E45" s="968" t="s">
        <v>237</v>
      </c>
      <c r="F45" s="969"/>
      <c r="G45" s="563">
        <f>+ｱ.燃え殻!$AR$24</f>
        <v>0</v>
      </c>
      <c r="H45" s="563">
        <f>+ｲ.汚泥!$AR$24</f>
        <v>1217.0999999999999</v>
      </c>
      <c r="I45" s="563">
        <f>+ｳ.廃油!$AR$24</f>
        <v>1341.8</v>
      </c>
      <c r="J45" s="563">
        <f>+ｴ.廃酸!$AR$24</f>
        <v>0</v>
      </c>
      <c r="K45" s="563">
        <f>+ｵ.廃ｱﾙｶﾘ!$AR$24</f>
        <v>0</v>
      </c>
      <c r="L45" s="563">
        <f>+ｶ.廃ﾌﾟﾗ類!$AR$24</f>
        <v>325.5</v>
      </c>
      <c r="M45" s="563">
        <f>+ｷ.紙くず!$AR$24</f>
        <v>0</v>
      </c>
      <c r="N45" s="563">
        <f>+ｸ.木くず!$AR$24</f>
        <v>34</v>
      </c>
      <c r="O45" s="563">
        <f>+ｹ.繊維くず!$AR$24</f>
        <v>0</v>
      </c>
      <c r="P45" s="563">
        <f>+ｺ.動植物性残さ!$AR$24</f>
        <v>0</v>
      </c>
      <c r="Q45" s="563">
        <f>+ｻ.動物系固形不要物!$AR$24</f>
        <v>0</v>
      </c>
      <c r="R45" s="563">
        <f>+ｼ.ｺﾞﾑくず!$AR$24</f>
        <v>0</v>
      </c>
      <c r="S45" s="563">
        <f>+ｽ.金属くず!$AR$24</f>
        <v>0.1</v>
      </c>
      <c r="T45" s="563">
        <f>+ｾ.ｶﾞﾗｽ･ｺﾝｸﾘ･陶磁器くず!$AR$24</f>
        <v>36.6</v>
      </c>
      <c r="U45" s="563">
        <f>+ｿ.鉱さい!$AR$24</f>
        <v>0</v>
      </c>
      <c r="V45" s="563">
        <f>+ﾀ.がれき類!$AR$24</f>
        <v>29</v>
      </c>
      <c r="W45" s="563">
        <f>+ﾁ.動物のふん尿!$AR$24</f>
        <v>0</v>
      </c>
      <c r="X45" s="563">
        <f>+ﾂ.動物の死体!$AR$24</f>
        <v>0</v>
      </c>
      <c r="Y45" s="563">
        <f>+ﾃ.ばいじん!$AR$24</f>
        <v>0</v>
      </c>
      <c r="Z45" s="564">
        <f>+ﾄ.混合廃棄物その他!$AR$24</f>
        <v>1.9</v>
      </c>
      <c r="AA45" s="565">
        <f t="shared" si="4"/>
        <v>2985.9999999999995</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8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20.100000000000001"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2999.8999999999996</v>
      </c>
      <c r="I55" s="634">
        <f t="shared" si="10"/>
        <v>3019.1</v>
      </c>
      <c r="J55" s="634">
        <f t="shared" si="10"/>
        <v>0</v>
      </c>
      <c r="K55" s="634">
        <f t="shared" si="10"/>
        <v>0</v>
      </c>
      <c r="L55" s="634">
        <f t="shared" si="10"/>
        <v>732.4</v>
      </c>
      <c r="M55" s="634">
        <f t="shared" si="10"/>
        <v>0</v>
      </c>
      <c r="N55" s="634">
        <f t="shared" si="10"/>
        <v>76.5</v>
      </c>
      <c r="O55" s="634">
        <f t="shared" si="10"/>
        <v>0</v>
      </c>
      <c r="P55" s="634">
        <f t="shared" si="10"/>
        <v>0</v>
      </c>
      <c r="Q55" s="634">
        <f t="shared" si="10"/>
        <v>0</v>
      </c>
      <c r="R55" s="634">
        <f t="shared" si="10"/>
        <v>0</v>
      </c>
      <c r="S55" s="634">
        <f t="shared" si="10"/>
        <v>0.2</v>
      </c>
      <c r="T55" s="634">
        <f t="shared" si="10"/>
        <v>82.4</v>
      </c>
      <c r="U55" s="634">
        <f t="shared" si="10"/>
        <v>0</v>
      </c>
      <c r="V55" s="634">
        <f t="shared" si="10"/>
        <v>65.3</v>
      </c>
      <c r="W55" s="634">
        <f t="shared" si="10"/>
        <v>0</v>
      </c>
      <c r="X55" s="634">
        <f t="shared" si="10"/>
        <v>0</v>
      </c>
      <c r="Y55" s="634">
        <f t="shared" si="10"/>
        <v>0</v>
      </c>
      <c r="Z55" s="634">
        <f t="shared" si="10"/>
        <v>4.3</v>
      </c>
      <c r="AA55" s="633">
        <f>+AA9+AA19+AA20</f>
        <v>6980.1</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875" style="259" customWidth="1"/>
    <col min="4" max="4" width="3.375" style="259" customWidth="1"/>
    <col min="5" max="5" width="8.875" style="259" customWidth="1"/>
    <col min="6" max="6" width="2.875" style="259" customWidth="1"/>
    <col min="7" max="7" width="9.875" style="259" customWidth="1"/>
    <col min="8" max="8" width="1.875" style="259" customWidth="1"/>
    <col min="9" max="9" width="3.875" style="259" customWidth="1"/>
    <col min="10" max="10" width="9.875" style="259" customWidth="1"/>
    <col min="11" max="11" width="1.875" style="259" customWidth="1"/>
    <col min="12" max="12" width="3.875" style="259" customWidth="1"/>
    <col min="13" max="13" width="9.875" style="259" customWidth="1"/>
    <col min="14" max="14" width="1.875" style="259" customWidth="1"/>
    <col min="15" max="15" width="4.875" style="259" customWidth="1"/>
    <col min="16" max="16" width="8.875" style="259" customWidth="1"/>
    <col min="17" max="17" width="1.875" style="259" customWidth="1"/>
    <col min="18" max="18" width="4.875" style="259" customWidth="1"/>
    <col min="19" max="19" width="0.875" style="259" customWidth="1"/>
    <col min="20" max="20" width="7.875" style="259" customWidth="1"/>
    <col min="21" max="21" width="1.375" style="259" customWidth="1"/>
    <col min="22" max="22" width="2.125" style="49" customWidth="1"/>
    <col min="23" max="30" width="9" style="51"/>
    <col min="31" max="16384" width="9" style="49"/>
  </cols>
  <sheetData>
    <row r="1" spans="1:24" ht="16.350000000000001" customHeight="1" x14ac:dyDescent="0.15">
      <c r="C1" s="92" t="s">
        <v>351</v>
      </c>
    </row>
    <row r="2" spans="1:24" ht="16.350000000000001" customHeight="1" x14ac:dyDescent="0.15">
      <c r="C2" s="92"/>
    </row>
    <row r="3" spans="1:24" ht="14.1"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3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3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3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t="str">
        <f>+表紙!P35</f>
        <v>令和    6年   6月  25日</v>
      </c>
      <c r="Q11" s="1028"/>
      <c r="R11" s="1028"/>
      <c r="S11" s="1028"/>
      <c r="T11" s="1029"/>
      <c r="U11" s="362"/>
    </row>
    <row r="12" spans="1:24" ht="13.3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3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3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 xml:space="preserve">横浜市神奈川区宝町２番地	</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日産自動車株式会社　横浜工場
工場長　井口　栄二</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050-3624-1048</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日産自動車株式会社　横浜工場　３地区</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2166</v>
      </c>
      <c r="Q25" s="989"/>
      <c r="R25" s="989"/>
      <c r="S25" s="989"/>
      <c r="T25" s="989"/>
      <c r="U25" s="990"/>
    </row>
    <row r="26" spans="1:22" ht="26.25" customHeight="1" x14ac:dyDescent="0.15">
      <c r="C26" s="1002" t="s">
        <v>11</v>
      </c>
      <c r="D26" s="1003"/>
      <c r="E26" s="1004"/>
      <c r="F26" s="1021" t="str">
        <f>+表紙!F50</f>
        <v>横浜市鶴見区大黒町６番地１号</v>
      </c>
      <c r="G26" s="1022"/>
      <c r="H26" s="1022"/>
      <c r="I26" s="1022"/>
      <c r="J26" s="1022"/>
      <c r="K26" s="1022"/>
      <c r="L26" s="1022"/>
      <c r="M26" s="1022"/>
      <c r="N26" s="454" t="s">
        <v>172</v>
      </c>
      <c r="O26" s="383"/>
      <c r="P26" s="383"/>
      <c r="Q26" s="1016" t="str">
        <f>IF(+表紙!Q50="","",+表紙!Q50)</f>
        <v>080-9415-4469</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Ｅ31－輸送用機械器具製造業</v>
      </c>
      <c r="G30" s="992"/>
      <c r="H30" s="992"/>
      <c r="I30" s="992"/>
      <c r="J30" s="992"/>
      <c r="K30" s="992"/>
      <c r="L30" s="282" t="s">
        <v>48</v>
      </c>
      <c r="M30" s="282"/>
      <c r="N30" s="993" t="str">
        <f>IF(COUNTA(表紙!N54)=1,+表紙!N54,"")</f>
        <v>自動車用エンジン・アクスル部品製造・組立</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f>IF(+表紙!N55="","",+表紙!N55)</f>
        <v>316540</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t="str">
        <f>IF(+表紙!N56="","",+表紙!N56)</f>
        <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3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f>IF(+表紙!F61="","",+表紙!F61)</f>
        <v>1253</v>
      </c>
      <c r="G37" s="1062"/>
      <c r="H37" s="1062"/>
      <c r="I37" s="1062"/>
      <c r="J37" s="1062"/>
      <c r="K37" s="1062"/>
      <c r="L37" s="1062"/>
      <c r="M37" s="1062"/>
      <c r="N37" s="1062"/>
      <c r="O37" s="1062"/>
      <c r="P37" s="1062"/>
      <c r="Q37" s="1062"/>
      <c r="R37" s="1062"/>
      <c r="S37" s="1062"/>
      <c r="T37" s="1062"/>
      <c r="U37" s="1063"/>
    </row>
    <row r="38" spans="3:21" ht="14.1"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4.1"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4.1"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4.1"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4.1"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4.1"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4.1"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4.1"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4.1"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4.1"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4.1"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4.1"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3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4.1"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4.1"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4.1"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4.1"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4.1"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4.1"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4.1"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4.1"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4.1"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4.1"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8</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3877.9</v>
      </c>
      <c r="L66" s="1068"/>
      <c r="M66" s="1068"/>
      <c r="N66" s="1068"/>
      <c r="O66" s="1068"/>
      <c r="P66" s="300" t="s">
        <v>13</v>
      </c>
      <c r="Q66" s="1066"/>
      <c r="R66" s="1066"/>
      <c r="S66" s="1066"/>
      <c r="T66" s="1066"/>
      <c r="U66" s="1067"/>
      <c r="V66" s="467"/>
      <c r="W66" s="467"/>
      <c r="X66" s="391"/>
    </row>
    <row r="67" spans="1:24" ht="14.1"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4.1" customHeight="1" x14ac:dyDescent="0.15">
      <c r="C70" s="1092"/>
      <c r="D70" s="1071"/>
      <c r="E70" s="1074"/>
      <c r="F70" s="1052" t="str">
        <f>IF(COUNTA(表紙!F94)=1,+表紙!F94,"")</f>
        <v>■廃棄物削減アイテムの発掘と推進
①廃棄物削減推進組織による3R活動の促進
②有価化促進
③分別精度の向上</v>
      </c>
      <c r="G70" s="1053"/>
      <c r="H70" s="1053"/>
      <c r="I70" s="1053"/>
      <c r="J70" s="1053"/>
      <c r="K70" s="1053"/>
      <c r="L70" s="1053"/>
      <c r="M70" s="1053"/>
      <c r="N70" s="1053"/>
      <c r="O70" s="1053"/>
      <c r="P70" s="1053"/>
      <c r="Q70" s="1053"/>
      <c r="R70" s="1053"/>
      <c r="S70" s="1053"/>
      <c r="T70" s="1053"/>
      <c r="U70" s="1054"/>
      <c r="V70" s="308"/>
    </row>
    <row r="71" spans="1:24" ht="14.1"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4.1"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4.1"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4.1"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4.1"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4.1"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4.1"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8</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3102.2</v>
      </c>
      <c r="L81" s="1068"/>
      <c r="M81" s="1068"/>
      <c r="N81" s="1068"/>
      <c r="O81" s="1068"/>
      <c r="P81" s="303" t="s">
        <v>13</v>
      </c>
      <c r="Q81" s="1066"/>
      <c r="R81" s="1066"/>
      <c r="S81" s="1066"/>
      <c r="T81" s="1066"/>
      <c r="U81" s="1067"/>
      <c r="V81" s="467"/>
      <c r="W81" s="467"/>
      <c r="X81" s="309"/>
    </row>
    <row r="82" spans="1:24" ht="14.1"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4.1" customHeight="1" x14ac:dyDescent="0.15">
      <c r="C85" s="1059"/>
      <c r="D85" s="1047"/>
      <c r="E85" s="1044"/>
      <c r="F85" s="1052" t="str">
        <f>IF(COUNTA(表紙!F109)=1,+表紙!F109,"")</f>
        <v>■廃棄物削減アイテムの発掘と推進
①廃棄物削減推進組織による3R活動の促進
②有価化促進
③分別精度の向上</v>
      </c>
      <c r="G85" s="1053"/>
      <c r="H85" s="1053"/>
      <c r="I85" s="1053"/>
      <c r="J85" s="1053"/>
      <c r="K85" s="1053"/>
      <c r="L85" s="1053"/>
      <c r="M85" s="1053"/>
      <c r="N85" s="1053"/>
      <c r="O85" s="1053"/>
      <c r="P85" s="1053"/>
      <c r="Q85" s="1053"/>
      <c r="R85" s="1053"/>
      <c r="S85" s="1053"/>
      <c r="T85" s="1053"/>
      <c r="U85" s="1054"/>
      <c r="V85" s="321"/>
    </row>
    <row r="86" spans="1:24" ht="14.1"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4.1"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4.1"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4.1"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4.1"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4.1"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4.1"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4.1"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4.1" customHeight="1" x14ac:dyDescent="0.15">
      <c r="C96" s="251"/>
      <c r="D96" s="1047"/>
      <c r="E96" s="1044"/>
      <c r="F96" s="1052" t="str">
        <f>IF(COUNTA(表紙!F120)=1,+表紙!F120,"")</f>
        <v>新入社員、移動者に対しては都度廃棄物分別教育を実施している。
廃棄物分別パトロールを実施し、不具合箇所の改善を行い分別意識を向上させる。</v>
      </c>
      <c r="G96" s="1053"/>
      <c r="H96" s="1053"/>
      <c r="I96" s="1053"/>
      <c r="J96" s="1053"/>
      <c r="K96" s="1053"/>
      <c r="L96" s="1053"/>
      <c r="M96" s="1053"/>
      <c r="N96" s="1053"/>
      <c r="O96" s="1053"/>
      <c r="P96" s="1053"/>
      <c r="Q96" s="1053"/>
      <c r="R96" s="1053"/>
      <c r="S96" s="1053"/>
      <c r="T96" s="1053"/>
      <c r="U96" s="1054"/>
      <c r="V96" s="321"/>
    </row>
    <row r="97" spans="3:25" ht="14.1"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4.1"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4.1"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4.1"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4.1" customHeight="1" x14ac:dyDescent="0.15">
      <c r="C102" s="318"/>
      <c r="D102" s="1047"/>
      <c r="E102" s="1044"/>
      <c r="F102" s="1099" t="str">
        <f>IF(COUNTA(表紙!F126)=1,+表紙!F126,"")</f>
        <v>現状を継続する。</v>
      </c>
      <c r="G102" s="1100"/>
      <c r="H102" s="1100"/>
      <c r="I102" s="1100"/>
      <c r="J102" s="1100"/>
      <c r="K102" s="1100"/>
      <c r="L102" s="1100"/>
      <c r="M102" s="1100"/>
      <c r="N102" s="1100"/>
      <c r="O102" s="1100"/>
      <c r="P102" s="1100"/>
      <c r="Q102" s="1100"/>
      <c r="R102" s="1100"/>
      <c r="S102" s="1100"/>
      <c r="T102" s="1100"/>
      <c r="U102" s="1101"/>
      <c r="V102" s="321"/>
    </row>
    <row r="103" spans="3:25" ht="14.1"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4.1"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4.1"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4.1"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4.1"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4.1"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4.1" customHeight="1" x14ac:dyDescent="0.15">
      <c r="C112" s="325"/>
      <c r="D112" s="1047"/>
      <c r="E112" s="1097"/>
      <c r="F112" s="1052" t="str">
        <f>IF(COUNTA(表紙!F136)=1,+表紙!F136,"")</f>
        <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4.1"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4.1"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4.1"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4.1"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4.1"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4.1"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4.1"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4.1"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4.1" customHeight="1" x14ac:dyDescent="0.15">
      <c r="C123" s="325"/>
      <c r="D123" s="1047"/>
      <c r="E123" s="1044"/>
      <c r="F123" s="1052" t="str">
        <f>IF(COUNTA(表紙!F147)=1,+表紙!F147,"")</f>
        <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4.1"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4.1"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4.1"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4.1"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4.1"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4.1"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4.1"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8.1"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8.1" customHeight="1" x14ac:dyDescent="0.15">
      <c r="C134" s="325"/>
      <c r="D134" s="1047"/>
      <c r="E134" s="1044"/>
      <c r="F134" s="798" t="s">
        <v>258</v>
      </c>
      <c r="G134" s="799"/>
      <c r="H134" s="799"/>
      <c r="I134" s="799"/>
      <c r="J134" s="799"/>
      <c r="K134" s="1075">
        <f>+表紙!K158</f>
        <v>145.30000000000001</v>
      </c>
      <c r="L134" s="1075"/>
      <c r="M134" s="1075"/>
      <c r="N134" s="1075"/>
      <c r="O134" s="1075"/>
      <c r="P134" s="463" t="s">
        <v>13</v>
      </c>
      <c r="Q134" s="1094" t="s">
        <v>255</v>
      </c>
      <c r="R134" s="1094"/>
      <c r="S134" s="1094"/>
      <c r="T134" s="1094"/>
      <c r="U134" s="1095"/>
      <c r="V134" s="467"/>
      <c r="W134" s="467"/>
      <c r="X134" s="321"/>
      <c r="Y134" s="341"/>
    </row>
    <row r="135" spans="3:25" ht="14.1"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4.1" customHeight="1" x14ac:dyDescent="0.15">
      <c r="C136" s="325"/>
      <c r="D136" s="1047"/>
      <c r="E136" s="1044"/>
      <c r="F136" s="1052" t="str">
        <f>IF(COUNTA(表紙!F160)=1,+表紙!F160,"")</f>
        <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4.1"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4.1"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4.1"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4.1"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4.1"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4.1"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4.1"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4.1"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8.1"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8.1" customHeight="1" x14ac:dyDescent="0.15">
      <c r="C146" s="325"/>
      <c r="D146" s="1047"/>
      <c r="E146" s="1044"/>
      <c r="F146" s="798" t="s">
        <v>262</v>
      </c>
      <c r="G146" s="799"/>
      <c r="H146" s="799"/>
      <c r="I146" s="799"/>
      <c r="J146" s="799"/>
      <c r="K146" s="1075">
        <f>+表紙!K170</f>
        <v>116.20000000000002</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4.1" customHeight="1" x14ac:dyDescent="0.15">
      <c r="C148" s="325"/>
      <c r="D148" s="1047"/>
      <c r="E148" s="1044"/>
      <c r="F148" s="1052" t="str">
        <f>IF(COUNTA(表紙!F172)=1,+表紙!F172,"")</f>
        <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4.1"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4.1"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4.1"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4.1"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4.1"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4.1"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4.1"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4.1"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4.1" customHeight="1" x14ac:dyDescent="0.15">
      <c r="C161" s="325"/>
      <c r="D161" s="1047"/>
      <c r="E161" s="1097"/>
      <c r="F161" s="1052" t="str">
        <f>IF(COUNTA(表紙!F185)=1,+表紙!F185,"")</f>
        <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4.1"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4.1"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4.1"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4.1"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4.1"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4.1"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4.1"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4.1"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4.1" customHeight="1" x14ac:dyDescent="0.15">
      <c r="C173" s="325"/>
      <c r="D173" s="1047"/>
      <c r="E173" s="1044"/>
      <c r="F173" s="1052" t="str">
        <f>IF(COUNTA(表紙!F197)=1,+表紙!F197,"")</f>
        <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4.1"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4.1"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4.1"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4.1"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4.1"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4.1"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4.1"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4.1"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35" customHeight="1" x14ac:dyDescent="0.15">
      <c r="C184" s="325"/>
      <c r="D184" s="1047"/>
      <c r="E184" s="1044"/>
      <c r="F184" s="1115" t="s">
        <v>267</v>
      </c>
      <c r="G184" s="1116"/>
      <c r="H184" s="1116"/>
      <c r="I184" s="1116"/>
      <c r="J184" s="1116"/>
      <c r="K184" s="1075">
        <f>+表紙!K208</f>
        <v>3732.6000000000004</v>
      </c>
      <c r="L184" s="1075"/>
      <c r="M184" s="1075"/>
      <c r="N184" s="1075"/>
      <c r="O184" s="1075"/>
      <c r="P184" s="327" t="s">
        <v>13</v>
      </c>
      <c r="Q184" s="1105" t="s">
        <v>293</v>
      </c>
      <c r="R184" s="1106"/>
      <c r="S184" s="1106"/>
      <c r="T184" s="1106"/>
      <c r="U184" s="1107"/>
      <c r="V184" s="467"/>
      <c r="W184" s="467"/>
      <c r="X184" s="321"/>
      <c r="Y184" s="341"/>
    </row>
    <row r="185" spans="3:25" ht="43.35" customHeight="1" x14ac:dyDescent="0.15">
      <c r="C185" s="325"/>
      <c r="D185" s="1047"/>
      <c r="E185" s="1044"/>
      <c r="F185" s="328"/>
      <c r="G185" s="798" t="s">
        <v>223</v>
      </c>
      <c r="H185" s="799"/>
      <c r="I185" s="799"/>
      <c r="J185" s="799"/>
      <c r="K185" s="1075">
        <f>+表紙!K209</f>
        <v>1023.5999999999999</v>
      </c>
      <c r="L185" s="1075"/>
      <c r="M185" s="1075"/>
      <c r="N185" s="1075"/>
      <c r="O185" s="1075"/>
      <c r="P185" s="459" t="s">
        <v>13</v>
      </c>
      <c r="Q185" s="1108"/>
      <c r="R185" s="1109"/>
      <c r="S185" s="1109"/>
      <c r="T185" s="1109"/>
      <c r="U185" s="1110"/>
      <c r="V185" s="467"/>
      <c r="W185" s="467"/>
      <c r="X185" s="321"/>
      <c r="Y185" s="341"/>
    </row>
    <row r="186" spans="3:25" ht="43.35" customHeight="1" x14ac:dyDescent="0.15">
      <c r="C186" s="325"/>
      <c r="D186" s="1047"/>
      <c r="E186" s="1044"/>
      <c r="F186" s="328"/>
      <c r="G186" s="798" t="s">
        <v>224</v>
      </c>
      <c r="H186" s="799"/>
      <c r="I186" s="799"/>
      <c r="J186" s="799"/>
      <c r="K186" s="1075">
        <f>+表紙!K210</f>
        <v>3732.6000000000004</v>
      </c>
      <c r="L186" s="1075"/>
      <c r="M186" s="1075"/>
      <c r="N186" s="1075"/>
      <c r="O186" s="1075"/>
      <c r="P186" s="459" t="s">
        <v>13</v>
      </c>
      <c r="Q186" s="1108"/>
      <c r="R186" s="1109"/>
      <c r="S186" s="1109"/>
      <c r="T186" s="1109"/>
      <c r="U186" s="1110"/>
      <c r="V186" s="467"/>
      <c r="W186" s="467"/>
      <c r="X186" s="321"/>
      <c r="Y186" s="341"/>
    </row>
    <row r="187" spans="3:25" ht="43.3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3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4.1"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4.1" customHeight="1" x14ac:dyDescent="0.15">
      <c r="C190" s="325"/>
      <c r="D190" s="1047"/>
      <c r="E190" s="1044"/>
      <c r="F190" s="1052" t="str">
        <f>IF(COUNTA(表紙!F214)=1,+表紙!F214,"")</f>
        <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4.1"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4.1"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4.1"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4.1"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4.1"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4.1"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4.1"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4.1"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2985.9999999999995</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818.80000000000007</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2985.9999999999995</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4.1"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4.1" customHeight="1" x14ac:dyDescent="0.15">
      <c r="C207" s="325"/>
      <c r="D207" s="1047"/>
      <c r="E207" s="1044"/>
      <c r="F207" s="1052" t="str">
        <f>IF(COUNTA(表紙!F231)=1,+表紙!F231,"")</f>
        <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4.1"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4.1"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4.1"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4.1"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4.1"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4.1"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4.1"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4.1"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20.100000000000001"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20.100000000000001"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20.100000000000001"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20.100000000000001"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20.100000000000001"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20.100000000000001"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1.1"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1.1"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349999999999994"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1.1"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B20" zoomScaleNormal="100"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1333.3</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232.6</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v>348.8</v>
      </c>
      <c r="P18" s="827"/>
      <c r="Q18" s="827"/>
      <c r="R18" s="827"/>
      <c r="S18" s="67" t="s">
        <v>14</v>
      </c>
      <c r="T18"/>
      <c r="U18" s="349"/>
      <c r="V18"/>
      <c r="W18" s="233"/>
      <c r="X18" s="905">
        <f>+ROUND(AG9,1)+ROUND(AG12,1)+ROUND(AG15,1)+AG18</f>
        <v>232.6</v>
      </c>
      <c r="Y18" s="906"/>
      <c r="Z18" s="906"/>
      <c r="AA18" s="67" t="s">
        <v>4</v>
      </c>
      <c r="AB18" s="232"/>
      <c r="AC18" s="232"/>
      <c r="AD18" s="872"/>
      <c r="AG18" s="862">
        <f>+ROUND(AN18,1)+ROUND(AN21,1)</f>
        <v>232.6</v>
      </c>
      <c r="AH18" s="907"/>
      <c r="AI18" s="907"/>
      <c r="AJ18" s="907"/>
      <c r="AK18" s="59" t="s">
        <v>13</v>
      </c>
      <c r="AL18" s="70"/>
      <c r="AN18" s="423">
        <f>+ROUND(AT16,1)+ROUND(AT17,1)+ROUND(AT18,1)</f>
        <v>232.6</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116.20000000000002</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1666.6</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1217.0999999999999</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145.30000000000001</v>
      </c>
      <c r="G27" s="875"/>
      <c r="H27" s="234" t="s">
        <v>198</v>
      </c>
      <c r="L27" s="872"/>
      <c r="O27" s="862">
        <f>+Q30+ROUND(Q33,1)</f>
        <v>984.5</v>
      </c>
      <c r="P27" s="863"/>
      <c r="Q27" s="863"/>
      <c r="R27" s="863"/>
      <c r="S27" s="59" t="s">
        <v>38</v>
      </c>
      <c r="T27" s="80"/>
      <c r="U27" s="80"/>
      <c r="X27" s="78" t="s">
        <v>39</v>
      </c>
      <c r="Y27" s="81"/>
      <c r="AG27" s="68"/>
      <c r="AH27" s="68"/>
      <c r="AI27" s="68"/>
      <c r="AJ27" s="68"/>
      <c r="AK27" s="905">
        <f>+AG18+O27</f>
        <v>1217.0999999999999</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984.5</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1521.3</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735.6</v>
      </c>
      <c r="G30" s="875"/>
      <c r="H30" s="234" t="s">
        <v>198</v>
      </c>
      <c r="L30" s="872"/>
      <c r="O30" s="71"/>
      <c r="Q30" s="862">
        <f>+ROUND(Z28,1)+ROUND(Z29,1)+ROUND(Z30,1)</f>
        <v>984.5</v>
      </c>
      <c r="R30" s="863"/>
      <c r="S30" s="863"/>
      <c r="T30" s="863"/>
      <c r="U30" s="59" t="s">
        <v>16</v>
      </c>
      <c r="X30" s="860" t="s">
        <v>186</v>
      </c>
      <c r="Y30" s="861"/>
      <c r="Z30" s="853"/>
      <c r="AA30" s="854"/>
      <c r="AB30" s="854"/>
      <c r="AC30" s="854"/>
      <c r="AD30" s="854"/>
      <c r="AE30" s="59" t="s">
        <v>13</v>
      </c>
      <c r="AK30" s="814">
        <v>588.5</v>
      </c>
      <c r="AL30" s="815"/>
      <c r="AM30" s="815"/>
      <c r="AN30" s="815"/>
      <c r="AO30" s="67" t="s">
        <v>13</v>
      </c>
      <c r="AR30" s="921"/>
      <c r="AS30" s="918"/>
      <c r="AT30" s="918"/>
      <c r="AU30" s="919"/>
    </row>
    <row r="31" spans="2:48" ht="27" customHeight="1" thickTop="1" thickBot="1" x14ac:dyDescent="0.2">
      <c r="B31" s="888" t="s">
        <v>375</v>
      </c>
      <c r="C31" s="839"/>
      <c r="D31" s="839"/>
      <c r="E31" s="840"/>
      <c r="F31" s="874">
        <v>1521.3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E23"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1341.8</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1677.3</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1341.8</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1341.8</v>
      </c>
      <c r="P27" s="863"/>
      <c r="Q27" s="863"/>
      <c r="R27" s="863"/>
      <c r="S27" s="59" t="s">
        <v>38</v>
      </c>
      <c r="T27" s="80"/>
      <c r="U27" s="80"/>
      <c r="X27" s="78" t="s">
        <v>39</v>
      </c>
      <c r="Y27" s="81"/>
      <c r="AG27" s="68"/>
      <c r="AH27" s="68"/>
      <c r="AI27" s="68"/>
      <c r="AJ27" s="68"/>
      <c r="AK27" s="905">
        <f>+AG18+O27</f>
        <v>1341.8</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1341.8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1677.3</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1341.8</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1677.3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2"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325.5</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406.9</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325.5</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325.5</v>
      </c>
      <c r="P27" s="863"/>
      <c r="Q27" s="863"/>
      <c r="R27" s="863"/>
      <c r="S27" s="59" t="s">
        <v>38</v>
      </c>
      <c r="T27" s="80"/>
      <c r="U27" s="80"/>
      <c r="X27" s="78" t="s">
        <v>39</v>
      </c>
      <c r="Y27" s="81"/>
      <c r="AG27" s="68"/>
      <c r="AH27" s="68"/>
      <c r="AI27" s="68"/>
      <c r="AJ27" s="68"/>
      <c r="AK27" s="905">
        <f>+AG18+O27</f>
        <v>325.5</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325.5</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406.9</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218.4</v>
      </c>
      <c r="G30" s="875"/>
      <c r="H30" s="234" t="s">
        <v>198</v>
      </c>
      <c r="L30" s="872"/>
      <c r="O30" s="71"/>
      <c r="Q30" s="862">
        <f>+ROUND(Z28,1)+ROUND(Z29,1)+ROUND(Z30,1)</f>
        <v>325.5</v>
      </c>
      <c r="R30" s="863"/>
      <c r="S30" s="863"/>
      <c r="T30" s="863"/>
      <c r="U30" s="59" t="s">
        <v>16</v>
      </c>
      <c r="X30" s="860" t="s">
        <v>186</v>
      </c>
      <c r="Y30" s="861"/>
      <c r="Z30" s="853"/>
      <c r="AA30" s="854"/>
      <c r="AB30" s="854"/>
      <c r="AC30" s="854"/>
      <c r="AD30" s="854"/>
      <c r="AE30" s="59" t="s">
        <v>13</v>
      </c>
      <c r="AK30" s="814">
        <v>174.7</v>
      </c>
      <c r="AL30" s="815"/>
      <c r="AM30" s="815"/>
      <c r="AN30" s="815"/>
      <c r="AO30" s="67" t="s">
        <v>13</v>
      </c>
      <c r="AR30" s="921"/>
      <c r="AS30" s="918"/>
      <c r="AT30" s="918"/>
      <c r="AU30" s="919"/>
    </row>
    <row r="31" spans="2:48" ht="27" customHeight="1" thickTop="1" thickBot="1" x14ac:dyDescent="0.2">
      <c r="B31" s="888" t="s">
        <v>375</v>
      </c>
      <c r="C31" s="839"/>
      <c r="D31" s="839"/>
      <c r="E31" s="840"/>
      <c r="F31" s="874">
        <v>406.9</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3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22"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8" ht="27"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日産自動車株式会社　横浜工場　３地区</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3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3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34</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42.5</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34</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34</v>
      </c>
      <c r="P27" s="863"/>
      <c r="Q27" s="863"/>
      <c r="R27" s="863"/>
      <c r="S27" s="59" t="s">
        <v>38</v>
      </c>
      <c r="T27" s="80"/>
      <c r="U27" s="80"/>
      <c r="X27" s="78" t="s">
        <v>39</v>
      </c>
      <c r="Y27" s="81"/>
      <c r="AG27" s="68"/>
      <c r="AH27" s="68"/>
      <c r="AI27" s="68"/>
      <c r="AJ27" s="68"/>
      <c r="AK27" s="905">
        <f>+AG18+O27</f>
        <v>34</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34</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42.5</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20.3</v>
      </c>
      <c r="G30" s="875"/>
      <c r="H30" s="234" t="s">
        <v>198</v>
      </c>
      <c r="L30" s="872"/>
      <c r="O30" s="71"/>
      <c r="Q30" s="862">
        <f>+ROUND(Z28,1)+ROUND(Z29,1)+ROUND(Z30,1)</f>
        <v>34</v>
      </c>
      <c r="R30" s="863"/>
      <c r="S30" s="863"/>
      <c r="T30" s="863"/>
      <c r="U30" s="59" t="s">
        <v>16</v>
      </c>
      <c r="X30" s="860" t="s">
        <v>186</v>
      </c>
      <c r="Y30" s="861"/>
      <c r="Z30" s="853"/>
      <c r="AA30" s="854"/>
      <c r="AB30" s="854"/>
      <c r="AC30" s="854"/>
      <c r="AD30" s="854"/>
      <c r="AE30" s="59" t="s">
        <v>13</v>
      </c>
      <c r="AK30" s="814">
        <v>16.2</v>
      </c>
      <c r="AL30" s="815"/>
      <c r="AM30" s="815"/>
      <c r="AN30" s="815"/>
      <c r="AO30" s="67" t="s">
        <v>13</v>
      </c>
      <c r="AR30" s="921"/>
      <c r="AS30" s="918"/>
      <c r="AT30" s="918"/>
      <c r="AU30" s="919"/>
    </row>
    <row r="31" spans="2:48" ht="27" customHeight="1" thickTop="1" thickBot="1" x14ac:dyDescent="0.2">
      <c r="B31" s="888" t="s">
        <v>375</v>
      </c>
      <c r="C31" s="839"/>
      <c r="D31" s="839"/>
      <c r="E31" s="840"/>
      <c r="F31" s="874">
        <v>42.5</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2024-06-26T02:34:18Z</dcterms:created>
  <dcterms:modified xsi:type="dcterms:W3CDTF">2024-09-09T09:56:31Z</dcterms:modified>
</cp:coreProperties>
</file>