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表紙!$C$26:$P$101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P22" i="75"/>
  <c r="I51"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I32" i="94" l="1"/>
  <c r="I31" i="94" s="1"/>
  <c r="I38" i="94"/>
  <c r="I37" i="94" s="1"/>
  <c r="I19" i="94" s="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31" i="2" s="1"/>
  <c r="G52" i="94" s="1"/>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31" i="74" s="1"/>
  <c r="H52" i="94" s="1"/>
  <c r="AL27" i="81"/>
  <c r="Y18" i="81"/>
  <c r="X47" i="94"/>
  <c r="X21" i="94"/>
  <c r="X29" i="94"/>
  <c r="X41" i="94"/>
  <c r="Y18" i="75"/>
  <c r="AL27" i="75"/>
  <c r="AL31" i="75" s="1"/>
  <c r="I52" i="94" s="1"/>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<sst xmlns="http://schemas.openxmlformats.org/spreadsheetml/2006/main" count="2838" uniqueCount="439">
  <si>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</si>
  <si>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</si>
  <si>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</si>
  <si>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</si>
  <si>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</si>
  <si>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</si>
  <si>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</si>
  <si>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</si>
  <si>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</si>
  <si>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</si>
  <si>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</si>
  <si>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</si>
  <si>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</si>
  <si>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</si>
  <si>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</si>
  <si>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</si>
  <si>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</si>
  <si>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</si>
  <si>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</si>
  <si>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</si>
  <si>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</si>
  <si>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</si>
  <si>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</si>
  <si>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</si>
  <si>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</si>
  <si>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</si>
  <si>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</si>
  <si>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</si>
  <si>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</si>
  <si>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</si>
  <si>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</si>
  <si>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</si>
  <si>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</si>
  <si>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</si>
  <si>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</si>
  <si>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</si>
  <si>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</si>
  <si>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</si>
  <si>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</si>
  <si>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</si>
  <si>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</si>
  <si>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</si>
  <si>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</si>
  <si>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</si>
  <si>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</si>
  <si>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</si>
  <si>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</si>
  <si>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</si>
  <si>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</si>
  <si>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</si>
  <si>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</si>
  <si>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</si>
  <si>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</si>
  <si>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</si>
  <si>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</si>
  <si>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</si>
  <si>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</si>
  <si>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</si>
  <si>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</si>
  <si>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</si>
  <si>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</si>
  <si>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</si>
  <si>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</si>
  <si>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</si>
  <si>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</si>
  <si>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</si>
  <si>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</si>
  <si>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</si>
  <si>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</si>
  <si>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</si>
  <si>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</si>
  <si>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</si>
  <si>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</si>
  <si>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</si>
  <si>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</si>
  <si>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</si>
  <si>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</si>
  <si>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</si>
  <si>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</si>
  <si>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</si>
  <si>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</si>
  <si>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</si>
  <si>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</si>
  <si>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</si>
  <si>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</si>
  <si>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</si>
  <si>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</si>
  <si>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</si>
  <si>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</si>
  <si>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</si>
  <si>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</si>
  <si>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</si>
  <si>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</si>
  <si>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</si>
  <si>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</si>
  <si>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</si>
  <si>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</si>
  <si>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</si>
  <si>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</si>
  <si>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</si>
  <si>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</si>
  <si>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</si>
  <si>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</si>
  <si>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</si>
  <si>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</si>
  <si>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</si>
  <si>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</si>
  <si>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</si>
  <si>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</si>
  <si>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</si>
  <si>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</si>
  <si>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</si>
  <si>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</si>
  <si>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</si>
  <si>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</si>
  <si>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</si>
  <si>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</si>
  <si>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</si>
  <si>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</si>
  <si>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</si>
  <si>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</si>
  <si>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</si>
  <si>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</si>
  <si>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</si>
  <si>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</si>
  <si>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</si>
  <si>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</si>
  <si>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</si>
  <si>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</si>
  <si>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</si>
  <si>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</si>
  <si>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</si>
  <si>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</si>
  <si>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</si>
  <si>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</si>
  <si>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</si>
  <si>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</si>
  <si>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</si>
  <si>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</si>
  <si>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</si>
  <si>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</si>
  <si>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</si>
  <si>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</si>
  <si>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</si>
  <si>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</si>
  <si>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</si>
  <si>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</si>
  <si>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</si>
  <si>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</si>
  <si>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</si>
  <si>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</si>
  <si>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</si>
  <si>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</si>
  <si>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</si>
  <si>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</si>
  <si>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</si>
  <si>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</si>
  <si>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</si>
  <si>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</si>
  <si>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</si>
  <si>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</si>
  <si>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</si>
  <si>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</si>
  <si>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</si>
  <si>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</si>
  <si>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</si>
  <si>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</si>
  <si>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</si>
  <si>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</si>
  <si>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</si>
  <si>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</si>
  <si>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</si>
  <si>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</si>
  <si>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</si>
  <si>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</si>
  <si>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</si>
  <si>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</si>
  <si>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</si>
  <si>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</si>
  <si>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</si>
  <si>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</si>
  <si>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</si>
  <si>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</si>
  <si>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</si>
  <si>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</si>
  <si>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</si>
  <si>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</si>
  <si>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</si>
  <si>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</si>
  <si>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</si>
  <si>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</si>
  <si>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</si>
  <si>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</si>
  <si>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</si>
  <si>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</si>
  <si>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</si>
  <si>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</si>
  <si>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</si>
  <si>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</si>
  <si>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</si>
  <si>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</si>
  <si>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</si>
  <si>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</si>
  <si>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</si>
  <si>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</si>
  <si>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</si>
  <si>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</si>
  <si>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</si>
  <si>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</si>
  <si>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</si>
  <si>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</si>
  <si>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</si>
  <si>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</si>
  <si>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</si>
  <si>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</si>
  <si>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</si>
  <si>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</si>
  <si>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</si>
  <si>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</si>
  <si>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</si>
  <si>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</si>
  <si>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</si>
  <si>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</si>
  <si>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</si>
  <si>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</si>
  <si>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</si>
  <si>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</si>
  <si>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</si>
  <si>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</si>
  <si>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</si>
  <si>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</si>
  <si>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</si>
  <si>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</si>
  <si>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</si>
  <si>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</si>
  <si>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</si>
  <si>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</si>
  <si>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</si>
  <si>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</si>
  <si>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</si>
  <si>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</si>
  <si>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</si>
  <si>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</si>
  <si>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</si>
  <si>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</si>
  <si>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</si>
  <si>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</si>
  <si>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</si>
  <si>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</si>
  <si>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</si>
  <si>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</si>
  <si>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</si>
  <si>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</si>
  <si>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</si>
  <si>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</si>
  <si>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</si>
  <si>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</si>
  <si>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</si>
  <si>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</si>
  <si>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</si>
  <si>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</si>
  <si>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</si>
  <si>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</si>
  <si>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</si>
  <si>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</si>
  <si>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</si>
  <si>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</si>
  <si>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</si>
  <si>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</si>
  <si>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</si>
  <si>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</si>
  <si>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</si>
  <si>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</si>
  <si>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</si>
  <si>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</si>
  <si>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</si>
  <si>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</si>
  <si>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</si>
  <si>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</si>
  <si>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</si>
  <si>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</si>
  <si>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</si>
  <si>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</si>
  <si>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</si>
  <si>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</si>
  <si>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</si>
  <si>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</si>
  <si>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</si>
  <si>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</si>
  <si>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</si>
  <si>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</si>
  <si>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</si>
  <si>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</si>
  <si>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</si>
  <si>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</si>
  <si>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</si>
  <si>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</si>
  <si>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</si>
  <si>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</si>
  <si>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</si>
  <si>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</si>
  <si>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</si>
  <si>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</si>
  <si>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</si>
  <si>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</si>
  <si>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</si>
  <si>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</si>
  <si>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</si>
  <si>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</si>
  <si>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</si>
  <si>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</si>
  <si>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</si>
  <si>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</si>
  <si>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</si>
  <si>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</si>
  <si>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</si>
  <si>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</si>
  <si>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</si>
  <si>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</si>
  <si>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</si>
  <si>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</si>
  <si>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</si>
  <si>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</si>
  <si>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</si>
  <si>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</si>
  <si>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</si>
  <si>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</si>
  <si>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</si>
  <si>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</si>
  <si>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</si>
  <si>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</si>
  <si>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</si>
  <si>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</si>
  <si>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</si>
  <si>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</si>
  <si>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</si>
  <si>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</si>
  <si>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</si>
  <si>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</si>
  <si>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</si>
  <si>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</si>
  <si>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</si>
  <si>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</si>
  <si>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</si>
  <si>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</si>
  <si>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</si>
  <si>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</si>
  <si>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</si>
  <si>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</si>
  <si>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</si>
  <si>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</si>
  <si>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</si>
  <si>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</si>
  <si>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</si>
  <si>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</si>
  <si>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</si>
  <si>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</si>
  <si>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</si>
  <si>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</si>
  <si>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</si>
  <si>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</si>
  <si>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</si>
  <si>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</si>
  <si>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</si>
  <si>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</si>
  <si>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</si>
  <si>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</si>
  <si>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</si>
  <si>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</si>
  <si>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</si>
  <si>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</si>
  <si>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</si>
  <si>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</si>
  <si>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</si>
  <si>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</si>
  <si>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</si>
  <si>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</si>
  <si>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</si>
  <si>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</si>
  <si>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</si>
  <si>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</si>
  <si>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</si>
  <si>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</si>
  <si>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</si>
  <si>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</si>
  <si>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</si>
  <si>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</si>
  <si>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</si>
  <si>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</si>
  <si>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</si>
  <si>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</si>
  <si>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</si>
  <si>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</si>
  <si>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</si>
  <si>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</si>
  <si>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</si>
  <si>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</si>
  <si>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</si>
  <si>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</si>
  <si>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</si>
  <si>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</si>
  <si>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</si>
  <si>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</si>
  <si>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</si>
  <si>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</si>
  <si>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</si>
  <si>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</si>
  <si>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</si>
  <si>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</si>
  <si>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</si>
  <si>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</si>
  <si>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</si>
  <si>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</si>
  <si>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</si>
  <si>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</si>
  <si>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</si>
  <si>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</si>
  <si>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</si>
  <si>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</si>
  <si>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</si>
  <si>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</si>
  <si>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</si>
  <si>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</si>
  <si>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</si>
  <si>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</si>
  <si>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</si>
  <si>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</si>
  <si>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</si>
  <si>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神奈川県横浜市都筑区池辺町3500</t>
  </si>
  <si>
    <t>株式会社DNPテクノパック
工場長　谷古宇　学</t>
  </si>
  <si>
    <t>神奈川県横浜市都筑区池辺町3500番地</t>
  </si>
  <si>
    <t>045-933-1111</t>
  </si>
  <si>
    <t>横浜市長</t>
  </si>
  <si>
    <t>印刷・同関連業</t>
  </si>
  <si>
    <t>045-933-1111</t>
    <phoneticPr fontId="3"/>
  </si>
  <si>
    <t>○</t>
  </si>
  <si>
    <t>・電子マニフェスト（JWNET）導入済み、全面運用中</t>
    <phoneticPr fontId="3"/>
  </si>
  <si>
    <t>令和    ６年    ６月   １９日</t>
    <phoneticPr fontId="3"/>
  </si>
  <si>
    <t>株式会社DNPテクノパック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</si>
</sst>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6" zoomScaleNormal="100" zoomScaleSheetLayoutView="100" workbookViewId="0">
      <selection activeCell="F47" sqref="F47:L4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435</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437</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432</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431</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438</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2307</v>
      </c>
      <c r="N48" s="558"/>
      <c r="O48" s="559"/>
    </row>
    <row r="49" spans="3:48" ht="18.75" customHeight="1">
      <c r="C49" s="509" t="s">
        <v>11</v>
      </c>
      <c r="D49" s="537"/>
      <c r="E49" s="538"/>
      <c r="F49" s="567" t="s">
        <v>430</v>
      </c>
      <c r="G49" s="568"/>
      <c r="H49" s="568"/>
      <c r="I49" s="568"/>
      <c r="J49" s="568"/>
      <c r="K49" s="568"/>
      <c r="L49" s="443" t="s">
        <v>134</v>
      </c>
      <c r="M49" s="446"/>
      <c r="N49" s="560" t="s">
        <v>434</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101</v>
      </c>
      <c r="G52" s="574"/>
      <c r="H52" s="574"/>
      <c r="I52" s="574"/>
      <c r="J52" s="31" t="s">
        <v>47</v>
      </c>
      <c r="K52" s="31"/>
      <c r="L52" s="575" t="s">
        <v>433</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v>21994</v>
      </c>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483</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251.51</v>
      </c>
      <c r="I63" s="272" t="s">
        <v>4</v>
      </c>
      <c r="J63" s="531" t="s">
        <v>228</v>
      </c>
      <c r="K63" s="532"/>
      <c r="L63" s="533"/>
      <c r="M63" s="529">
        <f>+別紙!X14</f>
        <v>251.51</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74.099999999999994</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251.51</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192.2</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436</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5" orientation="portrait" horizontalDpi="300" verticalDpi="300" r:id="rId1"/>
  <headerFooter alignWithMargins="0"/>
  <rowBreaks count="1" manualBreakCount="1">
    <brk id="74" min="2"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B1:BJ76"/>
  <sheetViews>
    <sheetView showGridLines="0" topLeftCell="A14"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株式会社DNPテクノパック</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v>0</v>
      </c>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142</v>
      </c>
      <c r="G12" s="640"/>
      <c r="H12" s="640"/>
      <c r="I12" s="278" t="s">
        <v>189</v>
      </c>
      <c r="J12" s="61"/>
      <c r="K12" s="62"/>
      <c r="L12" s="61"/>
      <c r="M12" s="674"/>
      <c r="N12" s="63"/>
      <c r="P12" s="635">
        <v>0</v>
      </c>
      <c r="Q12" s="690"/>
      <c r="R12" s="690"/>
      <c r="S12" s="690"/>
      <c r="T12" s="60" t="s">
        <v>22</v>
      </c>
      <c r="U12" s="61"/>
      <c r="V12" s="61"/>
      <c r="W12" s="61"/>
      <c r="X12" s="61"/>
      <c r="Y12"/>
      <c r="Z12"/>
      <c r="AA12"/>
      <c r="AB12"/>
      <c r="AC12" s="64"/>
      <c r="AE12" s="715"/>
      <c r="AG12" s="140"/>
      <c r="AH12" s="635">
        <v>0</v>
      </c>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v>0</v>
      </c>
      <c r="G15" s="652"/>
      <c r="H15" s="652"/>
      <c r="I15" s="52" t="s">
        <v>189</v>
      </c>
      <c r="J15" s="61"/>
      <c r="K15" s="64"/>
      <c r="L15" s="61"/>
      <c r="M15" s="674"/>
      <c r="N15" s="64"/>
      <c r="P15" s="635">
        <v>0</v>
      </c>
      <c r="Q15" s="690"/>
      <c r="R15" s="690"/>
      <c r="S15" s="690"/>
      <c r="T15" s="60" t="s">
        <v>13</v>
      </c>
      <c r="U15" s="61"/>
      <c r="V15" s="61"/>
      <c r="W15" s="61"/>
      <c r="X15" s="61"/>
      <c r="Y15"/>
      <c r="Z15"/>
      <c r="AA15"/>
      <c r="AB15"/>
      <c r="AC15" s="64"/>
      <c r="AH15" s="665">
        <v>0</v>
      </c>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v>0</v>
      </c>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v>0</v>
      </c>
      <c r="AV17" s="52" t="s">
        <v>34</v>
      </c>
      <c r="AW17" s="468"/>
    </row>
    <row r="18" spans="2:49" ht="27" customHeight="1" thickBot="1">
      <c r="K18" s="64"/>
      <c r="L18" s="61"/>
      <c r="M18" s="674"/>
      <c r="N18" s="64"/>
      <c r="P18" s="635">
        <v>0</v>
      </c>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v>0</v>
      </c>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v>0</v>
      </c>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v>0</v>
      </c>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186.3</v>
      </c>
      <c r="E24" s="656"/>
      <c r="F24" s="656"/>
      <c r="G24" s="199" t="s">
        <v>158</v>
      </c>
      <c r="H24" s="627">
        <f>+F12</f>
        <v>142</v>
      </c>
      <c r="I24" s="628"/>
      <c r="J24" s="199" t="s">
        <v>158</v>
      </c>
      <c r="K24" s="64"/>
      <c r="L24" s="61"/>
      <c r="M24" s="675"/>
      <c r="P24" s="665">
        <v>0</v>
      </c>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142</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142</v>
      </c>
      <c r="Q27" s="676"/>
      <c r="R27" s="676"/>
      <c r="S27" s="676"/>
      <c r="T27" s="52" t="s">
        <v>38</v>
      </c>
      <c r="U27" s="72"/>
      <c r="V27" s="72"/>
      <c r="Y27" s="70" t="s">
        <v>39</v>
      </c>
      <c r="Z27" s="73"/>
      <c r="AH27" s="61"/>
      <c r="AI27" s="61"/>
      <c r="AJ27" s="61"/>
      <c r="AK27" s="61"/>
      <c r="AL27" s="639">
        <f>+AH18+P27</f>
        <v>142</v>
      </c>
      <c r="AM27" s="640"/>
      <c r="AN27" s="640"/>
      <c r="AO27" s="640"/>
      <c r="AP27" s="60" t="s">
        <v>13</v>
      </c>
      <c r="AQ27" s="295"/>
      <c r="AR27" s="130"/>
      <c r="AS27" s="635">
        <v>0</v>
      </c>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142</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186.3</v>
      </c>
      <c r="E29" s="656"/>
      <c r="F29" s="656"/>
      <c r="G29" s="199" t="s">
        <v>158</v>
      </c>
      <c r="H29" s="627">
        <f>+AL27</f>
        <v>142</v>
      </c>
      <c r="I29" s="628"/>
      <c r="J29" s="199" t="s">
        <v>158</v>
      </c>
      <c r="M29" s="674"/>
      <c r="P29" s="64"/>
      <c r="Q29" s="147"/>
      <c r="R29" s="59" t="s">
        <v>144</v>
      </c>
      <c r="S29" s="655" t="s">
        <v>33</v>
      </c>
      <c r="T29" s="670"/>
      <c r="U29" s="670"/>
      <c r="V29" s="671"/>
      <c r="W29" s="56"/>
      <c r="X29" s="74"/>
      <c r="Y29" s="666" t="s">
        <v>191</v>
      </c>
      <c r="Z29" s="667"/>
      <c r="AA29" s="665">
        <v>0</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23</v>
      </c>
      <c r="E30" s="656"/>
      <c r="F30" s="656"/>
      <c r="G30" s="199" t="s">
        <v>158</v>
      </c>
      <c r="H30" s="627">
        <f>+AL30</f>
        <v>20.5</v>
      </c>
      <c r="I30" s="628"/>
      <c r="J30" s="199" t="s">
        <v>158</v>
      </c>
      <c r="M30" s="674"/>
      <c r="P30" s="64"/>
      <c r="R30" s="643">
        <f>+ROUND(AA28,2)+ROUND(AA29,2)+ROUND(AA30,2)</f>
        <v>142</v>
      </c>
      <c r="S30" s="676"/>
      <c r="T30" s="676"/>
      <c r="U30" s="676"/>
      <c r="V30" s="52" t="s">
        <v>16</v>
      </c>
      <c r="Y30" s="666" t="s">
        <v>148</v>
      </c>
      <c r="Z30" s="667"/>
      <c r="AA30" s="665">
        <v>0</v>
      </c>
      <c r="AB30" s="656"/>
      <c r="AC30" s="656"/>
      <c r="AD30" s="656"/>
      <c r="AE30" s="656"/>
      <c r="AF30" s="52" t="s">
        <v>13</v>
      </c>
      <c r="AL30" s="635">
        <v>20.5</v>
      </c>
      <c r="AM30" s="636"/>
      <c r="AN30" s="636"/>
      <c r="AO30" s="636"/>
      <c r="AP30" s="60" t="s">
        <v>13</v>
      </c>
      <c r="AS30" s="664"/>
      <c r="AT30" s="661"/>
      <c r="AU30" s="661"/>
      <c r="AV30" s="662"/>
      <c r="AW30" s="468"/>
    </row>
    <row r="31" spans="2:49" ht="27" customHeight="1" thickTop="1" thickBot="1">
      <c r="B31" s="629" t="s">
        <v>167</v>
      </c>
      <c r="C31" s="630"/>
      <c r="D31" s="656">
        <v>186.3</v>
      </c>
      <c r="E31" s="656"/>
      <c r="F31" s="656"/>
      <c r="G31" s="199" t="s">
        <v>158</v>
      </c>
      <c r="H31" s="627">
        <f>+AS24</f>
        <v>142</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v>0</v>
      </c>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BJ76"/>
  <sheetViews>
    <sheetView showGridLines="0" topLeftCell="A15"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v>0</v>
      </c>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35.200000000000003</v>
      </c>
      <c r="G12" s="640"/>
      <c r="H12" s="640"/>
      <c r="I12" s="278" t="s">
        <v>13</v>
      </c>
      <c r="J12" s="61"/>
      <c r="K12" s="62"/>
      <c r="L12" s="61"/>
      <c r="M12" s="674"/>
      <c r="N12" s="63"/>
      <c r="P12" s="635">
        <v>0</v>
      </c>
      <c r="Q12" s="690"/>
      <c r="R12" s="690"/>
      <c r="S12" s="690"/>
      <c r="T12" s="60" t="s">
        <v>13</v>
      </c>
      <c r="U12" s="61"/>
      <c r="V12" s="61"/>
      <c r="W12" s="61"/>
      <c r="X12" s="61"/>
      <c r="Y12"/>
      <c r="Z12"/>
      <c r="AA12"/>
      <c r="AB12"/>
      <c r="AC12" s="64"/>
      <c r="AE12" s="715"/>
      <c r="AG12" s="140"/>
      <c r="AH12" s="635">
        <v>0</v>
      </c>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v>0</v>
      </c>
      <c r="G15" s="652"/>
      <c r="H15" s="652"/>
      <c r="I15" s="52" t="s">
        <v>13</v>
      </c>
      <c r="J15" s="61"/>
      <c r="K15" s="64"/>
      <c r="L15" s="61"/>
      <c r="M15" s="674"/>
      <c r="N15" s="64"/>
      <c r="P15" s="635">
        <v>0</v>
      </c>
      <c r="Q15" s="690"/>
      <c r="R15" s="690"/>
      <c r="S15" s="690"/>
      <c r="T15" s="60" t="s">
        <v>13</v>
      </c>
      <c r="U15" s="61"/>
      <c r="V15" s="61"/>
      <c r="W15" s="61"/>
      <c r="X15" s="61"/>
      <c r="Y15"/>
      <c r="Z15"/>
      <c r="AA15"/>
      <c r="AB15"/>
      <c r="AC15" s="64"/>
      <c r="AH15" s="665">
        <v>0</v>
      </c>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v>0</v>
      </c>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v>0</v>
      </c>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48.7</v>
      </c>
      <c r="E24" s="656"/>
      <c r="F24" s="656"/>
      <c r="G24" s="199" t="s">
        <v>158</v>
      </c>
      <c r="H24" s="627">
        <f>+F12</f>
        <v>35.200000000000003</v>
      </c>
      <c r="I24" s="628"/>
      <c r="J24" s="199" t="s">
        <v>158</v>
      </c>
      <c r="K24" s="64"/>
      <c r="L24" s="61"/>
      <c r="M24" s="675"/>
      <c r="P24" s="665">
        <v>0</v>
      </c>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35.200000000000003</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35.200000000000003</v>
      </c>
      <c r="Q27" s="676"/>
      <c r="R27" s="676"/>
      <c r="S27" s="676"/>
      <c r="T27" s="52" t="s">
        <v>38</v>
      </c>
      <c r="U27" s="72"/>
      <c r="V27" s="72"/>
      <c r="Y27" s="70" t="s">
        <v>39</v>
      </c>
      <c r="Z27" s="73"/>
      <c r="AH27" s="61"/>
      <c r="AI27" s="61"/>
      <c r="AJ27" s="61"/>
      <c r="AK27" s="61"/>
      <c r="AL27" s="639">
        <f>+AH18+P27</f>
        <v>35.200000000000003</v>
      </c>
      <c r="AM27" s="640"/>
      <c r="AN27" s="640"/>
      <c r="AO27" s="640"/>
      <c r="AP27" s="60" t="s">
        <v>13</v>
      </c>
      <c r="AQ27" s="295"/>
      <c r="AR27" s="130"/>
      <c r="AS27" s="635">
        <v>0</v>
      </c>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35.200000000000003</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48.7</v>
      </c>
      <c r="E29" s="656"/>
      <c r="F29" s="656"/>
      <c r="G29" s="199" t="s">
        <v>158</v>
      </c>
      <c r="H29" s="627">
        <f>+AL27</f>
        <v>35.200000000000003</v>
      </c>
      <c r="I29" s="628"/>
      <c r="J29" s="199" t="s">
        <v>158</v>
      </c>
      <c r="M29" s="674"/>
      <c r="P29" s="64"/>
      <c r="Q29" s="147"/>
      <c r="R29" s="59" t="s">
        <v>145</v>
      </c>
      <c r="S29" s="655" t="s">
        <v>33</v>
      </c>
      <c r="T29" s="670"/>
      <c r="U29" s="670"/>
      <c r="V29" s="671"/>
      <c r="W29" s="56"/>
      <c r="X29" s="74"/>
      <c r="Y29" s="666" t="s">
        <v>191</v>
      </c>
      <c r="Z29" s="667"/>
      <c r="AA29" s="665">
        <v>0</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48.7</v>
      </c>
      <c r="E30" s="656"/>
      <c r="F30" s="656"/>
      <c r="G30" s="199" t="s">
        <v>158</v>
      </c>
      <c r="H30" s="627">
        <f>+AL30</f>
        <v>35.200000000000003</v>
      </c>
      <c r="I30" s="628"/>
      <c r="J30" s="199" t="s">
        <v>158</v>
      </c>
      <c r="M30" s="674"/>
      <c r="P30" s="64"/>
      <c r="R30" s="643">
        <f>+ROUND(AA28,2)+ROUND(AA29,2)+ROUND(AA30,2)</f>
        <v>35.200000000000003</v>
      </c>
      <c r="S30" s="676"/>
      <c r="T30" s="676"/>
      <c r="U30" s="676"/>
      <c r="V30" s="52" t="s">
        <v>16</v>
      </c>
      <c r="Y30" s="666" t="s">
        <v>148</v>
      </c>
      <c r="Z30" s="667"/>
      <c r="AA30" s="665">
        <v>0</v>
      </c>
      <c r="AB30" s="656"/>
      <c r="AC30" s="656"/>
      <c r="AD30" s="656"/>
      <c r="AE30" s="656"/>
      <c r="AF30" s="52" t="s">
        <v>13</v>
      </c>
      <c r="AL30" s="635">
        <v>35.200000000000003</v>
      </c>
      <c r="AM30" s="636"/>
      <c r="AN30" s="636"/>
      <c r="AO30" s="636"/>
      <c r="AP30" s="60" t="s">
        <v>13</v>
      </c>
      <c r="AS30" s="664"/>
      <c r="AT30" s="661"/>
      <c r="AU30" s="661"/>
      <c r="AV30" s="662"/>
      <c r="AW30" s="469"/>
    </row>
    <row r="31" spans="2:49" ht="27" customHeight="1" thickTop="1" thickBot="1">
      <c r="B31" s="629" t="s">
        <v>167</v>
      </c>
      <c r="C31" s="630"/>
      <c r="D31" s="656">
        <v>48.7</v>
      </c>
      <c r="E31" s="656"/>
      <c r="F31" s="656"/>
      <c r="G31" s="199" t="s">
        <v>158</v>
      </c>
      <c r="H31" s="627">
        <f>+AS24</f>
        <v>35.200000000000003</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v>0</v>
      </c>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B1:BJ76"/>
  <sheetViews>
    <sheetView showGridLines="0" topLeftCell="A15" zoomScaleNormal="100" workbookViewId="0">
      <selection activeCell="H18" sqref="H1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v>0</v>
      </c>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14.5</v>
      </c>
      <c r="G12" s="640"/>
      <c r="H12" s="640"/>
      <c r="I12" s="278" t="s">
        <v>13</v>
      </c>
      <c r="J12" s="61"/>
      <c r="K12" s="62"/>
      <c r="L12" s="61"/>
      <c r="M12" s="674"/>
      <c r="N12" s="63"/>
      <c r="P12" s="635">
        <v>0</v>
      </c>
      <c r="Q12" s="690"/>
      <c r="R12" s="690"/>
      <c r="S12" s="690"/>
      <c r="T12" s="60" t="s">
        <v>13</v>
      </c>
      <c r="U12" s="61"/>
      <c r="V12" s="61"/>
      <c r="W12" s="61"/>
      <c r="X12" s="61"/>
      <c r="Y12"/>
      <c r="Z12"/>
      <c r="AA12"/>
      <c r="AB12"/>
      <c r="AC12" s="64"/>
      <c r="AE12" s="715"/>
      <c r="AG12" s="140"/>
      <c r="AH12" s="635">
        <v>0</v>
      </c>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v>0</v>
      </c>
      <c r="G15" s="652"/>
      <c r="H15" s="652"/>
      <c r="I15" s="52" t="s">
        <v>13</v>
      </c>
      <c r="J15" s="61"/>
      <c r="K15" s="64"/>
      <c r="L15" s="61"/>
      <c r="M15" s="674"/>
      <c r="N15" s="64"/>
      <c r="P15" s="635">
        <v>0</v>
      </c>
      <c r="Q15" s="690"/>
      <c r="R15" s="690"/>
      <c r="S15" s="690"/>
      <c r="T15" s="60" t="s">
        <v>13</v>
      </c>
      <c r="U15" s="61"/>
      <c r="V15" s="61"/>
      <c r="W15" s="61"/>
      <c r="X15" s="61"/>
      <c r="Y15"/>
      <c r="Z15"/>
      <c r="AA15"/>
      <c r="AB15"/>
      <c r="AC15" s="64"/>
      <c r="AH15" s="665">
        <v>0</v>
      </c>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v>0</v>
      </c>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v>0</v>
      </c>
      <c r="AV17" s="52" t="s">
        <v>34</v>
      </c>
      <c r="AW17" s="469"/>
    </row>
    <row r="18" spans="2:49" ht="27" customHeight="1" thickBot="1">
      <c r="K18" s="64"/>
      <c r="L18" s="61"/>
      <c r="M18" s="674"/>
      <c r="N18" s="64"/>
      <c r="P18" s="635">
        <v>0</v>
      </c>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v>0</v>
      </c>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v>0</v>
      </c>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16.100000000000001</v>
      </c>
      <c r="E24" s="656"/>
      <c r="F24" s="656"/>
      <c r="G24" s="199" t="s">
        <v>158</v>
      </c>
      <c r="H24" s="627">
        <f>+F12</f>
        <v>14.5</v>
      </c>
      <c r="I24" s="628"/>
      <c r="J24" s="199" t="s">
        <v>158</v>
      </c>
      <c r="K24" s="64"/>
      <c r="L24" s="61"/>
      <c r="M24" s="675"/>
      <c r="P24" s="665">
        <v>0</v>
      </c>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14.5</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14.5</v>
      </c>
      <c r="Q27" s="676"/>
      <c r="R27" s="676"/>
      <c r="S27" s="676"/>
      <c r="T27" s="52" t="s">
        <v>38</v>
      </c>
      <c r="U27" s="72"/>
      <c r="V27" s="72"/>
      <c r="Y27" s="70" t="s">
        <v>39</v>
      </c>
      <c r="Z27" s="73"/>
      <c r="AH27" s="61"/>
      <c r="AI27" s="61"/>
      <c r="AJ27" s="61"/>
      <c r="AK27" s="61"/>
      <c r="AL27" s="639">
        <f>+AH18+P27</f>
        <v>14.5</v>
      </c>
      <c r="AM27" s="640"/>
      <c r="AN27" s="640"/>
      <c r="AO27" s="640"/>
      <c r="AP27" s="60" t="s">
        <v>13</v>
      </c>
      <c r="AQ27" s="295"/>
      <c r="AR27" s="130"/>
      <c r="AS27" s="635">
        <v>0</v>
      </c>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14.5</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16.100000000000001</v>
      </c>
      <c r="E29" s="656"/>
      <c r="F29" s="656"/>
      <c r="G29" s="199" t="s">
        <v>158</v>
      </c>
      <c r="H29" s="627">
        <f>+AL27</f>
        <v>14.5</v>
      </c>
      <c r="I29" s="628"/>
      <c r="J29" s="199" t="s">
        <v>158</v>
      </c>
      <c r="M29" s="674"/>
      <c r="P29" s="64"/>
      <c r="Q29" s="147"/>
      <c r="R29" s="59" t="s">
        <v>145</v>
      </c>
      <c r="S29" s="655" t="s">
        <v>33</v>
      </c>
      <c r="T29" s="670"/>
      <c r="U29" s="670"/>
      <c r="V29" s="671"/>
      <c r="W29" s="56"/>
      <c r="X29" s="74"/>
      <c r="Y29" s="666" t="s">
        <v>191</v>
      </c>
      <c r="Z29" s="667"/>
      <c r="AA29" s="665">
        <v>0</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1.99</v>
      </c>
      <c r="E30" s="656"/>
      <c r="F30" s="656"/>
      <c r="G30" s="199" t="s">
        <v>158</v>
      </c>
      <c r="H30" s="627">
        <f>+AL30</f>
        <v>14.5</v>
      </c>
      <c r="I30" s="628"/>
      <c r="J30" s="199" t="s">
        <v>158</v>
      </c>
      <c r="M30" s="674"/>
      <c r="P30" s="64"/>
      <c r="R30" s="643">
        <f>+ROUND(AA28,2)+ROUND(AA29,2)+ROUND(AA30,2)</f>
        <v>14.5</v>
      </c>
      <c r="S30" s="676"/>
      <c r="T30" s="676"/>
      <c r="U30" s="676"/>
      <c r="V30" s="52" t="s">
        <v>16</v>
      </c>
      <c r="Y30" s="666" t="s">
        <v>148</v>
      </c>
      <c r="Z30" s="667"/>
      <c r="AA30" s="665">
        <v>0</v>
      </c>
      <c r="AB30" s="656"/>
      <c r="AC30" s="656"/>
      <c r="AD30" s="656"/>
      <c r="AE30" s="656"/>
      <c r="AF30" s="52" t="s">
        <v>13</v>
      </c>
      <c r="AL30" s="635">
        <v>14.5</v>
      </c>
      <c r="AM30" s="636"/>
      <c r="AN30" s="636"/>
      <c r="AO30" s="636"/>
      <c r="AP30" s="60" t="s">
        <v>13</v>
      </c>
      <c r="AS30" s="664"/>
      <c r="AT30" s="661"/>
      <c r="AU30" s="661"/>
      <c r="AV30" s="662"/>
      <c r="AW30" s="469"/>
    </row>
    <row r="31" spans="2:49" ht="27" customHeight="1" thickTop="1" thickBot="1">
      <c r="B31" s="629" t="s">
        <v>167</v>
      </c>
      <c r="C31" s="630"/>
      <c r="D31" s="656">
        <v>16.100000000000001</v>
      </c>
      <c r="E31" s="656"/>
      <c r="F31" s="656"/>
      <c r="G31" s="199" t="s">
        <v>158</v>
      </c>
      <c r="H31" s="627">
        <f>+AS24</f>
        <v>14.5</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v>0</v>
      </c>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J76"/>
  <sheetViews>
    <sheetView showGridLines="0" topLeftCell="A7"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v>0</v>
      </c>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0.5</v>
      </c>
      <c r="G12" s="640"/>
      <c r="H12" s="640"/>
      <c r="I12" s="278" t="s">
        <v>13</v>
      </c>
      <c r="J12" s="61"/>
      <c r="K12" s="62"/>
      <c r="L12" s="61"/>
      <c r="M12" s="674"/>
      <c r="N12" s="63"/>
      <c r="P12" s="635">
        <v>0</v>
      </c>
      <c r="Q12" s="690"/>
      <c r="R12" s="690"/>
      <c r="S12" s="690"/>
      <c r="T12" s="60" t="s">
        <v>13</v>
      </c>
      <c r="U12" s="61"/>
      <c r="V12" s="61"/>
      <c r="W12" s="61"/>
      <c r="X12" s="61"/>
      <c r="Y12"/>
      <c r="Z12"/>
      <c r="AA12"/>
      <c r="AB12"/>
      <c r="AC12" s="64"/>
      <c r="AE12" s="715"/>
      <c r="AG12" s="140"/>
      <c r="AH12" s="635">
        <v>0</v>
      </c>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v>0</v>
      </c>
      <c r="G15" s="652"/>
      <c r="H15" s="652"/>
      <c r="I15" s="52" t="s">
        <v>13</v>
      </c>
      <c r="J15" s="61"/>
      <c r="K15" s="64"/>
      <c r="L15" s="61"/>
      <c r="M15" s="674"/>
      <c r="N15" s="64"/>
      <c r="P15" s="635">
        <v>0</v>
      </c>
      <c r="Q15" s="690"/>
      <c r="R15" s="690"/>
      <c r="S15" s="690"/>
      <c r="T15" s="60" t="s">
        <v>13</v>
      </c>
      <c r="U15" s="61"/>
      <c r="V15" s="61"/>
      <c r="W15" s="61"/>
      <c r="X15" s="61"/>
      <c r="Y15"/>
      <c r="Z15"/>
      <c r="AA15"/>
      <c r="AB15"/>
      <c r="AC15" s="64"/>
      <c r="AH15" s="665">
        <v>0</v>
      </c>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v>0</v>
      </c>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v>0</v>
      </c>
      <c r="AV17" s="52" t="s">
        <v>34</v>
      </c>
      <c r="AW17" s="469"/>
    </row>
    <row r="18" spans="2:49" ht="27" customHeight="1" thickBot="1">
      <c r="K18" s="64"/>
      <c r="L18" s="61"/>
      <c r="M18" s="674"/>
      <c r="N18" s="64"/>
      <c r="P18" s="635">
        <v>0</v>
      </c>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v>0</v>
      </c>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v>0</v>
      </c>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0.41</v>
      </c>
      <c r="E24" s="656"/>
      <c r="F24" s="656"/>
      <c r="G24" s="199" t="s">
        <v>158</v>
      </c>
      <c r="H24" s="627">
        <f>+F12</f>
        <v>0.5</v>
      </c>
      <c r="I24" s="628"/>
      <c r="J24" s="199" t="s">
        <v>158</v>
      </c>
      <c r="K24" s="64"/>
      <c r="L24" s="61"/>
      <c r="M24" s="675"/>
      <c r="P24" s="665">
        <v>0</v>
      </c>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0.5</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0.5</v>
      </c>
      <c r="Q27" s="676"/>
      <c r="R27" s="676"/>
      <c r="S27" s="676"/>
      <c r="T27" s="52" t="s">
        <v>38</v>
      </c>
      <c r="U27" s="72"/>
      <c r="V27" s="72"/>
      <c r="Y27" s="70" t="s">
        <v>39</v>
      </c>
      <c r="Z27" s="73"/>
      <c r="AH27" s="61"/>
      <c r="AI27" s="61"/>
      <c r="AJ27" s="61"/>
      <c r="AK27" s="61"/>
      <c r="AL27" s="639">
        <f>+AH18+P27</f>
        <v>0.5</v>
      </c>
      <c r="AM27" s="640"/>
      <c r="AN27" s="640"/>
      <c r="AO27" s="640"/>
      <c r="AP27" s="60" t="s">
        <v>13</v>
      </c>
      <c r="AQ27" s="295"/>
      <c r="AR27" s="130"/>
      <c r="AS27" s="635">
        <v>0</v>
      </c>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0.5</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0.41</v>
      </c>
      <c r="E29" s="656"/>
      <c r="F29" s="656"/>
      <c r="G29" s="199" t="s">
        <v>158</v>
      </c>
      <c r="H29" s="627">
        <f>+AL27</f>
        <v>0.5</v>
      </c>
      <c r="I29" s="628"/>
      <c r="J29" s="199" t="s">
        <v>158</v>
      </c>
      <c r="M29" s="674"/>
      <c r="P29" s="64"/>
      <c r="Q29" s="147"/>
      <c r="R29" s="59" t="s">
        <v>145</v>
      </c>
      <c r="S29" s="655" t="s">
        <v>33</v>
      </c>
      <c r="T29" s="670"/>
      <c r="U29" s="670"/>
      <c r="V29" s="671"/>
      <c r="W29" s="56"/>
      <c r="X29" s="74"/>
      <c r="Y29" s="666" t="s">
        <v>191</v>
      </c>
      <c r="Z29" s="667"/>
      <c r="AA29" s="665">
        <v>0</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0.41</v>
      </c>
      <c r="E30" s="656"/>
      <c r="F30" s="656"/>
      <c r="G30" s="199" t="s">
        <v>158</v>
      </c>
      <c r="H30" s="627">
        <f>+AL30</f>
        <v>0.5</v>
      </c>
      <c r="I30" s="628"/>
      <c r="J30" s="199" t="s">
        <v>158</v>
      </c>
      <c r="M30" s="674"/>
      <c r="P30" s="64"/>
      <c r="R30" s="643">
        <f>+ROUND(AA28,2)+ROUND(AA29,2)+ROUND(AA30,2)</f>
        <v>0.5</v>
      </c>
      <c r="S30" s="676"/>
      <c r="T30" s="676"/>
      <c r="U30" s="676"/>
      <c r="V30" s="52" t="s">
        <v>16</v>
      </c>
      <c r="Y30" s="666" t="s">
        <v>148</v>
      </c>
      <c r="Z30" s="667"/>
      <c r="AA30" s="665">
        <v>0</v>
      </c>
      <c r="AB30" s="656"/>
      <c r="AC30" s="656"/>
      <c r="AD30" s="656"/>
      <c r="AE30" s="656"/>
      <c r="AF30" s="52" t="s">
        <v>13</v>
      </c>
      <c r="AL30" s="635">
        <v>0.5</v>
      </c>
      <c r="AM30" s="636"/>
      <c r="AN30" s="636"/>
      <c r="AO30" s="636"/>
      <c r="AP30" s="60" t="s">
        <v>13</v>
      </c>
      <c r="AS30" s="664"/>
      <c r="AT30" s="661"/>
      <c r="AU30" s="661"/>
      <c r="AV30" s="662"/>
      <c r="AW30" s="469"/>
    </row>
    <row r="31" spans="2:49" ht="27" customHeight="1" thickTop="1" thickBot="1">
      <c r="B31" s="629" t="s">
        <v>167</v>
      </c>
      <c r="C31" s="630"/>
      <c r="D31" s="656">
        <v>0.41</v>
      </c>
      <c r="E31" s="656"/>
      <c r="F31" s="656"/>
      <c r="G31" s="199" t="s">
        <v>158</v>
      </c>
      <c r="H31" s="627">
        <f>+AS24</f>
        <v>0.5</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v>0</v>
      </c>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株式会社DNPテクノパック</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Z21" sqref="Z2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株式会社DNPテクノパック</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186.3</v>
      </c>
      <c r="H9" s="383">
        <f>IF(OR(ｲ.特管廃酸!D24&gt;0,ｲ.特管廃酸!D24&lt;0),ｲ.特管廃酸!D24,IF(H$19&gt;0,"0",0))</f>
        <v>48.7</v>
      </c>
      <c r="I9" s="383">
        <f>IF(OR(ｳ.特管廃ｱﾙｶﾘ!D24&gt;0,ｳ.特管廃ｱﾙｶﾘ!D24&lt;0),ｳ.特管廃ｱﾙｶﾘ!D24,IF(I$19&gt;0,"0",0))</f>
        <v>16.100000000000001</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0.41</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251.51</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t="str">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t="str">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t="str">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t="str">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186.3</v>
      </c>
      <c r="H14" s="387">
        <f>IF(OR(ｲ.特管廃酸!D29&gt;0,ｲ.特管廃酸!D29&lt;0),ｲ.特管廃酸!D29,IF(H$19&gt;0,"0",0))</f>
        <v>48.7</v>
      </c>
      <c r="I14" s="387">
        <f>IF(OR(ｳ.特管廃ｱﾙｶﾘ!D29&gt;0,ｳ.特管廃ｱﾙｶﾘ!D29&lt;0),ｳ.特管廃ｱﾙｶﾘ!D29,IF(I$19&gt;0,"0",0))</f>
        <v>16.100000000000001</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0.41</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251.51</v>
      </c>
    </row>
    <row r="15" spans="2:24" ht="24" customHeight="1">
      <c r="B15" s="173" t="s">
        <v>184</v>
      </c>
      <c r="C15" s="729" t="s">
        <v>182</v>
      </c>
      <c r="D15" s="729"/>
      <c r="E15" s="729"/>
      <c r="F15" s="730"/>
      <c r="G15" s="387">
        <f>IF(OR(ｱ.特管廃油!D30&gt;0,ｱ.特管廃油!D30&lt;0),ｱ.特管廃油!D30,IF(G$19&gt;0,"0",0))</f>
        <v>23</v>
      </c>
      <c r="H15" s="387">
        <f>IF(OR(ｲ.特管廃酸!D30&gt;0,ｲ.特管廃酸!D30&lt;0),ｲ.特管廃酸!D30,IF(H$19&gt;0,"0",0))</f>
        <v>48.7</v>
      </c>
      <c r="I15" s="387">
        <f>IF(OR(ｳ.特管廃ｱﾙｶﾘ!D30&gt;0,ｳ.特管廃ｱﾙｶﾘ!D30&lt;0),ｳ.特管廃ｱﾙｶﾘ!D30,IF(I$19&gt;0,"0",0))</f>
        <v>1.99</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0.41</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74.099999999999994</v>
      </c>
    </row>
    <row r="16" spans="2:24" ht="24" customHeight="1">
      <c r="B16" s="173" t="s">
        <v>185</v>
      </c>
      <c r="C16" s="729" t="s">
        <v>183</v>
      </c>
      <c r="D16" s="729"/>
      <c r="E16" s="729"/>
      <c r="F16" s="730"/>
      <c r="G16" s="387">
        <f>IF(OR(ｱ.特管廃油!D31&gt;0,ｱ.特管廃油!D31&lt;0),ｱ.特管廃油!D31,IF(G$19&gt;0,"0",0))</f>
        <v>186.3</v>
      </c>
      <c r="H16" s="387">
        <f>IF(OR(ｲ.特管廃酸!D31&gt;0,ｲ.特管廃酸!D31&lt;0),ｲ.特管廃酸!D31,IF(H$19&gt;0,"0",0))</f>
        <v>48.7</v>
      </c>
      <c r="I16" s="387">
        <f>IF(OR(ｳ.特管廃ｱﾙｶﾘ!D31&gt;0,ｳ.特管廃ｱﾙｶﾘ!D31&lt;0),ｳ.特管廃ｱﾙｶﾘ!D31,IF(I$19&gt;0,"0",0))</f>
        <v>16.100000000000001</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0.41</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251.51</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t="str">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t="str">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142</v>
      </c>
      <c r="H19" s="393">
        <f t="shared" si="1"/>
        <v>35.200000000000003</v>
      </c>
      <c r="I19" s="393">
        <f t="shared" si="1"/>
        <v>14.5</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0.5</v>
      </c>
      <c r="U19" s="393">
        <f>+U37+U25+U23+U22+U21-U20</f>
        <v>0</v>
      </c>
      <c r="V19" s="393">
        <f t="shared" si="1"/>
        <v>0</v>
      </c>
      <c r="W19" s="393">
        <f>+W37+W25+W23+W22+W21-W20</f>
        <v>0</v>
      </c>
      <c r="X19" s="394">
        <f t="shared" ref="X19:X47" si="2">SUM(G19:W19)</f>
        <v>192.2</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142</v>
      </c>
      <c r="H37" s="417">
        <f t="shared" si="7"/>
        <v>35.200000000000003</v>
      </c>
      <c r="I37" s="417">
        <f t="shared" si="7"/>
        <v>14.5</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0.5</v>
      </c>
      <c r="U37" s="417">
        <f t="shared" si="7"/>
        <v>0</v>
      </c>
      <c r="V37" s="417">
        <f t="shared" si="7"/>
        <v>0</v>
      </c>
      <c r="W37" s="417">
        <f>+W38+W42</f>
        <v>0</v>
      </c>
      <c r="X37" s="418">
        <f t="shared" si="2"/>
        <v>192.2</v>
      </c>
    </row>
    <row r="38" spans="2:24" ht="24" customHeight="1">
      <c r="B38" s="171"/>
      <c r="C38" s="751"/>
      <c r="D38" s="212"/>
      <c r="E38" s="210" t="s">
        <v>195</v>
      </c>
      <c r="F38" s="437"/>
      <c r="G38" s="411">
        <f t="shared" ref="G38:V38" si="8">SUM(G39:G41)</f>
        <v>142</v>
      </c>
      <c r="H38" s="411">
        <f t="shared" si="8"/>
        <v>35.200000000000003</v>
      </c>
      <c r="I38" s="411">
        <f t="shared" si="8"/>
        <v>14.5</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0.5</v>
      </c>
      <c r="U38" s="411">
        <f t="shared" si="8"/>
        <v>0</v>
      </c>
      <c r="V38" s="411">
        <f t="shared" si="8"/>
        <v>0</v>
      </c>
      <c r="W38" s="411">
        <f>SUM(W39:W41)</f>
        <v>0</v>
      </c>
      <c r="X38" s="412">
        <f t="shared" si="2"/>
        <v>192.2</v>
      </c>
    </row>
    <row r="39" spans="2:24" ht="24" customHeight="1">
      <c r="B39" s="171"/>
      <c r="C39" s="751"/>
      <c r="D39" s="213"/>
      <c r="E39" s="208"/>
      <c r="F39" s="206" t="s">
        <v>175</v>
      </c>
      <c r="G39" s="413">
        <f>+ｱ.特管廃油!$AA$28</f>
        <v>142</v>
      </c>
      <c r="H39" s="413">
        <f>+ｲ.特管廃酸!$AA$28</f>
        <v>35.200000000000003</v>
      </c>
      <c r="I39" s="413">
        <f>+ｳ.特管廃ｱﾙｶﾘ!$AA$28</f>
        <v>14.5</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0.5</v>
      </c>
      <c r="U39" s="413">
        <f>+ｿ.有害廃酸!$AA$28</f>
        <v>0</v>
      </c>
      <c r="V39" s="413">
        <f>+ﾀ.有害廃ｱﾙｶﾘ!$AA$28</f>
        <v>0</v>
      </c>
      <c r="W39" s="413">
        <f>+ﾁ.廃水銀等!$AA$28</f>
        <v>0</v>
      </c>
      <c r="X39" s="414">
        <f t="shared" si="2"/>
        <v>192.2</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142</v>
      </c>
      <c r="H43" s="419">
        <f>+ｲ.特管廃酸!$AL$27</f>
        <v>35.200000000000003</v>
      </c>
      <c r="I43" s="419">
        <f>+ｳ.特管廃ｱﾙｶﾘ!$AL$27</f>
        <v>14.5</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0.5</v>
      </c>
      <c r="U43" s="419">
        <f>+ｿ.有害廃酸!$AL$27</f>
        <v>0</v>
      </c>
      <c r="V43" s="419">
        <f>+ﾀ.有害廃ｱﾙｶﾘ!$AL$27</f>
        <v>0</v>
      </c>
      <c r="W43" s="419">
        <f>+ﾁ.廃水銀等!$AL$27</f>
        <v>0</v>
      </c>
      <c r="X43" s="420">
        <f t="shared" si="2"/>
        <v>192.2</v>
      </c>
    </row>
    <row r="44" spans="2:24" ht="24" customHeight="1">
      <c r="B44" s="171"/>
      <c r="C44" s="178"/>
      <c r="D44" s="176" t="s">
        <v>150</v>
      </c>
      <c r="E44" s="749" t="s">
        <v>178</v>
      </c>
      <c r="F44" s="750"/>
      <c r="G44" s="421">
        <f>+ｱ.特管廃油!$AL$30</f>
        <v>20.5</v>
      </c>
      <c r="H44" s="421">
        <f>+ｲ.特管廃酸!$AL$30</f>
        <v>35.200000000000003</v>
      </c>
      <c r="I44" s="421">
        <f>+ｳ.特管廃ｱﾙｶﾘ!$AL$30</f>
        <v>14.5</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0.5</v>
      </c>
      <c r="U44" s="421">
        <f>+ｿ.有害廃酸!$AL$30</f>
        <v>0</v>
      </c>
      <c r="V44" s="421">
        <f>+ﾀ.有害廃ｱﾙｶﾘ!$AL$30</f>
        <v>0</v>
      </c>
      <c r="W44" s="421">
        <f>+ﾁ.廃水銀等!$AL$30</f>
        <v>0</v>
      </c>
      <c r="X44" s="422">
        <f t="shared" si="2"/>
        <v>70.7</v>
      </c>
    </row>
    <row r="45" spans="2:24" ht="24" customHeight="1">
      <c r="B45" s="171"/>
      <c r="C45" s="178"/>
      <c r="D45" s="439" t="s">
        <v>152</v>
      </c>
      <c r="E45" s="741" t="s">
        <v>179</v>
      </c>
      <c r="F45" s="742"/>
      <c r="G45" s="423">
        <f>+ｱ.特管廃油!$AS$24</f>
        <v>142</v>
      </c>
      <c r="H45" s="423">
        <f>+ｲ.特管廃酸!$AS$24</f>
        <v>35.200000000000003</v>
      </c>
      <c r="I45" s="423">
        <f>+ｳ.特管廃ｱﾙｶﾘ!$AS$24</f>
        <v>14.5</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0.5</v>
      </c>
      <c r="U45" s="423">
        <f>+ｿ.有害廃酸!$AS$24</f>
        <v>0</v>
      </c>
      <c r="V45" s="423">
        <f>+ﾀ.有害廃ｱﾙｶﾘ!$AS$24</f>
        <v>0</v>
      </c>
      <c r="W45" s="423">
        <f>+ﾁ.廃水銀等!$AS$24</f>
        <v>0</v>
      </c>
      <c r="X45" s="424">
        <f t="shared" si="2"/>
        <v>192.2</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328.3</v>
      </c>
      <c r="H55" s="474">
        <f t="shared" ref="H55:V55" si="9">IF(H9="0",+H19+H20,+H9+H19+H20)</f>
        <v>83.9</v>
      </c>
      <c r="I55" s="474">
        <f t="shared" si="9"/>
        <v>30.6</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0.90999999999999992</v>
      </c>
      <c r="U55" s="474">
        <f t="shared" si="9"/>
        <v>0</v>
      </c>
      <c r="V55" s="474">
        <f t="shared" si="9"/>
        <v>0</v>
      </c>
      <c r="W55" s="474">
        <f>IF(W9="0",+W19+W20,+W9+W19+W20)</f>
        <v>0</v>
      </c>
      <c r="X55" s="475">
        <f>+X9+X19+X20</f>
        <v>443.71</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６年    ６月   １９日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神奈川県横浜市都筑区池辺町3500</v>
      </c>
      <c r="K16" s="778"/>
      <c r="L16" s="779"/>
      <c r="M16" s="779"/>
      <c r="N16" s="779"/>
      <c r="O16" s="780"/>
    </row>
    <row r="17" spans="1:17" ht="26.25" customHeight="1">
      <c r="C17" s="233"/>
      <c r="D17" s="234"/>
      <c r="E17" s="234"/>
      <c r="F17" s="234"/>
      <c r="G17" s="234"/>
      <c r="H17" s="238" t="s">
        <v>7</v>
      </c>
      <c r="I17" s="238"/>
      <c r="J17" s="778" t="str">
        <f>+表紙!J40</f>
        <v>株式会社DNPテクノパック
工場長　谷古宇　学</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045-933-1111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株式会社DNPテクノパック</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2307</v>
      </c>
      <c r="N25" s="808"/>
      <c r="O25" s="809"/>
    </row>
    <row r="26" spans="1:17" ht="21" customHeight="1">
      <c r="C26" s="781" t="s">
        <v>11</v>
      </c>
      <c r="D26" s="782"/>
      <c r="E26" s="783"/>
      <c r="F26" s="812" t="str">
        <f>+表紙!F49</f>
        <v>神奈川県横浜市都筑区池辺町3500番地</v>
      </c>
      <c r="G26" s="813"/>
      <c r="H26" s="813"/>
      <c r="I26" s="813"/>
      <c r="J26" s="813"/>
      <c r="K26" s="813"/>
      <c r="L26" s="128" t="s">
        <v>134</v>
      </c>
      <c r="M26" s="243"/>
      <c r="N26" s="835" t="str">
        <f>IF(+表紙!N49="","",+表紙!N49)</f>
        <v>045-933-1111</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Ｅ15－印刷・同関連業</v>
      </c>
      <c r="G29" s="831"/>
      <c r="H29" s="831"/>
      <c r="I29" s="831"/>
      <c r="J29" s="359" t="s">
        <v>47</v>
      </c>
      <c r="K29" s="359"/>
      <c r="L29" s="837" t="str">
        <f>IF(+表紙!L52="","",+表紙!L52)</f>
        <v>印刷・同関連業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f>IF(+表紙!L53="","",+表紙!L53)</f>
        <v>21994</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483</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251.51</v>
      </c>
      <c r="I40" s="272" t="s">
        <v>4</v>
      </c>
      <c r="J40" s="531" t="s">
        <v>293</v>
      </c>
      <c r="K40" s="532"/>
      <c r="L40" s="533"/>
      <c r="M40" s="774">
        <f>+表紙!M63</f>
        <v>251.51</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74.099999999999994</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251.51</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t="str">
        <f>IF(表紙!M69="","",表紙!M69)</f>
        <v/>
      </c>
      <c r="N46" s="335" t="s">
        <v>329</v>
      </c>
      <c r="O46" s="336"/>
    </row>
    <row r="47" spans="1:17" ht="17.25" customHeight="1">
      <c r="C47" s="337"/>
      <c r="D47" s="480"/>
      <c r="E47" s="481"/>
      <c r="F47" s="481"/>
      <c r="G47" s="481"/>
      <c r="H47" s="481"/>
      <c r="I47" s="482"/>
      <c r="J47" s="603" t="s">
        <v>413</v>
      </c>
      <c r="K47" s="604"/>
      <c r="L47" s="604"/>
      <c r="M47" s="339">
        <f>IF(表紙!M70="","",表紙!M70)</f>
        <v>192.2</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・電子マニフェスト（JWNET）導入済み、全面運用中</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2024-06-21T00:49:08Z</dcterms:created>
  <dcterms:modified xsi:type="dcterms:W3CDTF">2024-09-09T10:01:08Z</dcterms:modified>
</cp:coreProperties>
</file>