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6"/>
  <c r="J53" i="94" s="1"/>
  <c r="AS28" i="77"/>
  <c r="K53" i="94" s="1"/>
  <c r="AS28" i="78"/>
  <c r="L53" i="94" s="1"/>
  <c r="AS28" i="85"/>
  <c r="M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S28" i="86" s="1"/>
  <c r="N53" i="94" s="1"/>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5" l="1"/>
  <c r="AS28" i="75"/>
  <c r="I53"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<sst xmlns="http://schemas.openxmlformats.org/spreadsheetml/2006/main" count="3273" uniqueCount="458">
  <si>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</si>
  <si>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</si>
  <si>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</si>
  <si>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</si>
  <si>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</si>
  <si>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</si>
  <si>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</si>
  <si>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</si>
  <si>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</si>
  <si>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</si>
  <si>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</si>
  <si>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</si>
  <si>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</si>
  <si>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</si>
  <si>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</si>
  <si>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</si>
  <si>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</si>
  <si>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</si>
  <si>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</si>
  <si>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</si>
  <si>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</si>
  <si>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</si>
  <si>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</si>
  <si>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</si>
  <si>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</si>
  <si>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</si>
  <si>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</si>
  <si>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</si>
  <si>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</si>
  <si>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</si>
  <si>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</si>
  <si>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</si>
  <si>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</si>
  <si>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</si>
  <si>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</si>
  <si>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</si>
  <si>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</si>
  <si>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</si>
  <si>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</si>
  <si>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</si>
  <si>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</si>
  <si>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</si>
  <si>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</si>
  <si>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</si>
  <si>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</si>
  <si>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</si>
  <si>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</si>
  <si>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</si>
  <si>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</si>
  <si>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</si>
  <si>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</si>
  <si>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</si>
  <si>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</si>
  <si>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</si>
  <si>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</si>
  <si>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</si>
  <si>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</si>
  <si>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</si>
  <si>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</si>
  <si>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</si>
  <si>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</si>
  <si>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</si>
  <si>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</si>
  <si>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</si>
  <si>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</si>
  <si>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</si>
  <si>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</si>
  <si>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</si>
  <si>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</si>
  <si>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</si>
  <si>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</si>
  <si>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</si>
  <si>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</si>
  <si>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</si>
  <si>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</si>
  <si>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</si>
  <si>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</si>
  <si>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</si>
  <si>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</si>
  <si>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</si>
  <si>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</si>
  <si>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</si>
  <si>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</si>
  <si>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</si>
  <si>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</si>
  <si>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</si>
  <si>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</si>
  <si>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</si>
  <si>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</si>
  <si>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</si>
  <si>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</si>
  <si>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</si>
  <si>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</si>
  <si>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</si>
  <si>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</si>
  <si>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</si>
  <si>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</si>
  <si>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</si>
  <si>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</si>
  <si>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</si>
  <si>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</si>
  <si>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</si>
  <si>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</si>
  <si>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</si>
  <si>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</si>
  <si>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</si>
  <si>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</si>
  <si>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</si>
  <si>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</si>
  <si>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</si>
  <si>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</si>
  <si>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</si>
  <si>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</si>
  <si>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</si>
  <si>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</si>
  <si>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</si>
  <si>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</si>
  <si>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</si>
  <si>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</si>
  <si>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</si>
  <si>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</si>
  <si>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</si>
  <si>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</si>
  <si>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</si>
  <si>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</si>
  <si>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</si>
  <si>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</si>
  <si>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</si>
  <si>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</si>
  <si>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</si>
  <si>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</si>
  <si>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</si>
  <si>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</si>
  <si>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</si>
  <si>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</si>
  <si>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</si>
  <si>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</si>
  <si>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</si>
  <si>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</si>
  <si>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</si>
  <si>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</si>
  <si>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</si>
  <si>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</si>
  <si>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</si>
  <si>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</si>
  <si>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</si>
  <si>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</si>
  <si>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</si>
  <si>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</si>
  <si>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</si>
  <si>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</si>
  <si>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</si>
  <si>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</si>
  <si>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</si>
  <si>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</si>
  <si>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</si>
  <si>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</si>
  <si>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</si>
  <si>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</si>
  <si>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</si>
  <si>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</si>
  <si>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</si>
  <si>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</si>
  <si>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</si>
  <si>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</si>
  <si>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</si>
  <si>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</si>
  <si>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</si>
  <si>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</si>
  <si>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</si>
  <si>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</si>
  <si>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</si>
  <si>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</si>
  <si>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</si>
  <si>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</si>
  <si>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</si>
  <si>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</si>
  <si>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</si>
  <si>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</si>
  <si>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</si>
  <si>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</si>
  <si>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</si>
  <si>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</si>
  <si>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</si>
  <si>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</si>
  <si>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</si>
  <si>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</si>
  <si>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</si>
  <si>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</si>
  <si>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</si>
  <si>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</si>
  <si>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</si>
  <si>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</si>
  <si>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</si>
  <si>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</si>
  <si>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</si>
  <si>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</si>
  <si>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</si>
  <si>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</si>
  <si>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</si>
  <si>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</si>
  <si>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</si>
  <si>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</si>
  <si>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</si>
  <si>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</si>
  <si>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</si>
  <si>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</si>
  <si>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</si>
  <si>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</si>
  <si>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</si>
  <si>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</si>
  <si>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</si>
  <si>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</si>
  <si>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</si>
  <si>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</si>
  <si>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</si>
  <si>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</si>
  <si>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</si>
  <si>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</si>
  <si>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</si>
  <si>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</si>
  <si>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</si>
  <si>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</si>
  <si>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</si>
  <si>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</si>
  <si>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</si>
  <si>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</si>
  <si>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</si>
  <si>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</si>
  <si>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</si>
  <si>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</si>
  <si>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</si>
  <si>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</si>
  <si>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</si>
  <si>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</si>
  <si>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</si>
  <si>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</si>
  <si>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</si>
  <si>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</si>
  <si>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</si>
  <si>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</si>
  <si>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</si>
  <si>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</si>
  <si>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</si>
  <si>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</si>
  <si>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</si>
  <si>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</si>
  <si>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</si>
  <si>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</si>
  <si>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</si>
  <si>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</si>
  <si>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</si>
  <si>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</si>
  <si>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</si>
  <si>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</si>
  <si>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</si>
  <si>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</si>
  <si>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</si>
  <si>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</si>
  <si>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</si>
  <si>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</si>
  <si>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</si>
  <si>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</si>
  <si>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</si>
  <si>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</si>
  <si>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</si>
  <si>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</si>
  <si>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</si>
  <si>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</si>
  <si>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</si>
  <si>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</si>
  <si>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</si>
  <si>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</si>
  <si>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</si>
  <si>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</si>
  <si>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</si>
  <si>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</si>
  <si>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</si>
  <si>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</si>
  <si>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</si>
  <si>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</si>
  <si>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</si>
  <si>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</si>
  <si>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</si>
  <si>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</si>
  <si>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</si>
  <si>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</si>
  <si>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</si>
  <si>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</si>
  <si>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</si>
  <si>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</si>
  <si>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</si>
  <si>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</si>
  <si>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</si>
  <si>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</si>
  <si>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</si>
  <si>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</si>
  <si>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</si>
  <si>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</si>
  <si>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</si>
  <si>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</si>
  <si>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</si>
  <si>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</si>
  <si>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</si>
  <si>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</si>
  <si>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</si>
  <si>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</si>
  <si>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</si>
  <si>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</si>
  <si>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</si>
  <si>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</si>
  <si>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</si>
  <si>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</si>
  <si>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</si>
  <si>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</si>
  <si>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</si>
  <si>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</si>
  <si>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</si>
  <si>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</si>
  <si>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</si>
  <si>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</si>
  <si>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</si>
  <si>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</si>
  <si>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</si>
  <si>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</si>
  <si>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</si>
  <si>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</si>
  <si>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</si>
  <si>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</si>
  <si>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</si>
  <si>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</si>
  <si>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</si>
  <si>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</si>
  <si>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</si>
  <si>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</si>
  <si>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</si>
  <si>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</si>
  <si>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</si>
  <si>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</si>
  <si>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</si>
  <si>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</si>
  <si>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</si>
  <si>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</si>
  <si>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</si>
  <si>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</si>
  <si>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</si>
  <si>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</si>
  <si>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</si>
  <si>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</si>
  <si>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</si>
  <si>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</si>
  <si>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</si>
  <si>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</si>
  <si>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</si>
  <si>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</si>
  <si>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</si>
  <si>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</si>
  <si>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</si>
  <si>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</si>
  <si>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</si>
  <si>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</si>
  <si>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</si>
  <si>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</si>
  <si>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</si>
  <si>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</si>
  <si>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</si>
  <si>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</si>
  <si>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</si>
  <si>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</si>
  <si>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</si>
  <si>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</si>
  <si>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</si>
  <si>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</si>
  <si>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</si>
  <si>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</si>
  <si>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</si>
  <si>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</si>
  <si>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</si>
  <si>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</si>
  <si>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</si>
  <si>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</si>
  <si>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</si>
  <si>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</si>
  <si>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</si>
  <si>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</si>
  <si>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</si>
  <si>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</si>
  <si>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</si>
  <si>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</si>
  <si>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</si>
  <si>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</si>
  <si>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</si>
  <si>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</si>
  <si>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</si>
  <si>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</si>
  <si>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</si>
  <si>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</si>
  <si>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</si>
  <si>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</si>
  <si>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</si>
  <si>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</si>
  <si>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</si>
  <si>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</si>
  <si>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</si>
  <si>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</si>
  <si>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</si>
  <si>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</si>
  <si>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</si>
  <si>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</si>
  <si>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</si>
  <si>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</si>
  <si>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</si>
  <si>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</si>
  <si>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</si>
  <si>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</si>
  <si>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</si>
  <si>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</si>
  <si>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</si>
  <si>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</si>
  <si>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</si>
  <si>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</si>
  <si>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</si>
  <si>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</si>
  <si>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</si>
  <si>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</si>
  <si>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</si>
  <si>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</si>
  <si>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</si>
  <si>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</si>
  <si>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</si>
  <si>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</si>
  <si>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</si>
  <si>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</si>
  <si>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</si>
  <si>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</si>
  <si>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</si>
  <si>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</si>
  <si>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</si>
  <si>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</si>
  <si>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</si>
  <si>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</si>
  <si>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</si>
  <si>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</si>
  <si>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</si>
  <si>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</si>
  <si>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</si>
  <si>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</si>
  <si>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</si>
  <si>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</si>
  <si>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</si>
  <si>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</si>
  <si>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</si>
  <si>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神奈川県　横浜市　港北区　新羽町　1251</t>
    <rPh sb="0" eb="4">
      <t>カナガワケン</t>
    </rPh>
    <rPh sb="5" eb="8">
      <t>ヨコハマシ</t>
    </rPh>
    <rPh sb="9" eb="12">
      <t>コウホクク</t>
    </rPh>
    <rPh sb="13" eb="16">
      <t>ニッパチョウ</t>
    </rPh>
    <phoneticPr fontId="3"/>
  </si>
  <si>
    <t>045-532-1291</t>
    <phoneticPr fontId="3"/>
  </si>
  <si>
    <t>株式会社　浅川製作所　川和工場</t>
    <rPh sb="0" eb="4">
      <t>カブシキガイシャ</t>
    </rPh>
    <rPh sb="5" eb="7">
      <t>アサカワ</t>
    </rPh>
    <rPh sb="7" eb="9">
      <t>セイサク</t>
    </rPh>
    <rPh sb="9" eb="10">
      <t>ショ</t>
    </rPh>
    <rPh sb="11" eb="13">
      <t>カワワ</t>
    </rPh>
    <rPh sb="13" eb="15">
      <t>コウジョウ</t>
    </rPh>
    <phoneticPr fontId="3"/>
  </si>
  <si>
    <t>神奈川県　横浜市　都筑区　川和町　561</t>
    <rPh sb="0" eb="4">
      <t>カナガワケン</t>
    </rPh>
    <rPh sb="5" eb="8">
      <t>ヨコハマシ</t>
    </rPh>
    <rPh sb="9" eb="12">
      <t>ツヅキク</t>
    </rPh>
    <rPh sb="13" eb="16">
      <t>カワワチョウ</t>
    </rPh>
    <phoneticPr fontId="3"/>
  </si>
  <si>
    <t>株式会社　浅川製作所　代表取締役社長　浅川　辰彦</t>
    <rPh sb="0" eb="4">
      <t>カブシキガイシャ</t>
    </rPh>
    <rPh sb="5" eb="7">
      <t>アサカワ</t>
    </rPh>
    <rPh sb="7" eb="10">
      <t>セイサクショ</t>
    </rPh>
    <rPh sb="11" eb="13">
      <t>ダイヒョウ</t>
    </rPh>
    <rPh sb="13" eb="16">
      <t>トリシマリヤク</t>
    </rPh>
    <rPh sb="16" eb="18">
      <t>シャチョウ</t>
    </rPh>
    <rPh sb="19" eb="21">
      <t>アサカワ</t>
    </rPh>
    <rPh sb="22" eb="24">
      <t>タツヒコ</t>
    </rPh>
    <phoneticPr fontId="3"/>
  </si>
  <si>
    <t>自動車用締結部品の製造・販売</t>
    <rPh sb="0" eb="4">
      <t>ジドウシャヨウ</t>
    </rPh>
    <rPh sb="4" eb="8">
      <t>テイケツブヒン</t>
    </rPh>
    <rPh sb="9" eb="11">
      <t>セイゾウ</t>
    </rPh>
    <rPh sb="12" eb="14">
      <t>ハンバイ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</si>
</sst>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2.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3.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4.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5.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6.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17.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18.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A24" zoomScale="98" zoomScaleNormal="100" zoomScaleSheetLayoutView="98" workbookViewId="0">
      <selection activeCell="H39" sqref="H39"/>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v>45471</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452</v>
      </c>
      <c r="K39" s="473"/>
      <c r="L39" s="474"/>
      <c r="M39" s="474"/>
      <c r="N39" s="474"/>
      <c r="O39" s="475"/>
      <c r="Q39" s="20"/>
      <c r="R39" s="20"/>
    </row>
    <row r="40" spans="1:19" ht="26.25" customHeight="1" x14ac:dyDescent="0.15">
      <c r="C40" s="78"/>
      <c r="H40" s="23" t="s">
        <v>7</v>
      </c>
      <c r="I40" s="23"/>
      <c r="J40" s="473" t="s">
        <v>456</v>
      </c>
      <c r="K40" s="473"/>
      <c r="L40" s="474"/>
      <c r="M40" s="474"/>
      <c r="N40" s="474"/>
      <c r="O40" s="475"/>
    </row>
    <row r="41" spans="1:19" x14ac:dyDescent="0.15">
      <c r="C41" s="78"/>
      <c r="J41" s="21" t="s">
        <v>8</v>
      </c>
      <c r="O41" s="79"/>
    </row>
    <row r="42" spans="1:19" x14ac:dyDescent="0.15">
      <c r="C42" s="78"/>
      <c r="J42" s="24" t="s">
        <v>9</v>
      </c>
      <c r="K42" s="24"/>
      <c r="L42" s="526" t="s">
        <v>453</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454</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2511</v>
      </c>
      <c r="N48" s="489"/>
      <c r="O48" s="490"/>
    </row>
    <row r="49" spans="3:21" ht="18" customHeight="1" x14ac:dyDescent="0.15">
      <c r="C49" s="467" t="s">
        <v>11</v>
      </c>
      <c r="D49" s="468"/>
      <c r="E49" s="469"/>
      <c r="F49" s="522" t="s">
        <v>455</v>
      </c>
      <c r="G49" s="523"/>
      <c r="H49" s="523"/>
      <c r="I49" s="523"/>
      <c r="J49" s="523"/>
      <c r="K49" s="523"/>
      <c r="L49" s="126" t="s">
        <v>172</v>
      </c>
      <c r="M49" s="394"/>
      <c r="N49" s="491"/>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141</v>
      </c>
      <c r="G52" s="427"/>
      <c r="H52" s="427"/>
      <c r="I52" s="427"/>
      <c r="J52" s="30" t="s">
        <v>47</v>
      </c>
      <c r="K52" s="30"/>
      <c r="L52" s="428" t="s">
        <v>457</v>
      </c>
      <c r="M52" s="428"/>
      <c r="N52" s="429"/>
      <c r="O52" s="430"/>
    </row>
    <row r="53" spans="3:21" ht="22.5" customHeight="1" x14ac:dyDescent="0.15">
      <c r="C53" s="296"/>
      <c r="D53" s="307" t="s">
        <v>19</v>
      </c>
      <c r="E53" s="308" t="s">
        <v>365</v>
      </c>
      <c r="F53" s="417" t="s">
        <v>366</v>
      </c>
      <c r="G53" s="418"/>
      <c r="H53" s="419"/>
      <c r="I53" s="417" t="s">
        <v>367</v>
      </c>
      <c r="J53" s="421"/>
      <c r="K53" s="431"/>
      <c r="L53" s="422">
        <v>22600</v>
      </c>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500</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3196</v>
      </c>
      <c r="I63" s="241" t="s">
        <v>4</v>
      </c>
      <c r="J63" s="447" t="s">
        <v>324</v>
      </c>
      <c r="K63" s="448"/>
      <c r="L63" s="449"/>
      <c r="M63" s="442">
        <f>+別紙!AA14</f>
        <v>982</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25</v>
      </c>
      <c r="N65" s="443"/>
      <c r="O65" s="383" t="s">
        <v>4</v>
      </c>
      <c r="P65" s="160"/>
      <c r="Q65" s="161"/>
      <c r="R65" s="161"/>
      <c r="S65" s="161"/>
    </row>
    <row r="66" spans="1:22" ht="24.75" customHeight="1" x14ac:dyDescent="0.15">
      <c r="C66" s="400"/>
      <c r="D66" s="444" t="s">
        <v>303</v>
      </c>
      <c r="E66" s="445"/>
      <c r="F66" s="445"/>
      <c r="G66" s="446"/>
      <c r="H66" s="384">
        <f>+別紙!AA12</f>
        <v>2214</v>
      </c>
      <c r="I66" s="241" t="s">
        <v>4</v>
      </c>
      <c r="J66" s="444" t="s">
        <v>387</v>
      </c>
      <c r="K66" s="445"/>
      <c r="L66" s="446"/>
      <c r="M66" s="442">
        <f>+別紙!AA17</f>
        <v>22</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　浅川製作所　川和工場</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3" zoomScaleNormal="100" workbookViewId="0">
      <selection activeCell="D26" sqref="D26:F2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浅川製作所　川和工場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3657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v>3657</v>
      </c>
      <c r="Q18" s="553"/>
      <c r="R18" s="553"/>
      <c r="S18" s="553"/>
      <c r="T18" s="52" t="s">
        <v>13</v>
      </c>
      <c r="U18"/>
      <c r="V18" s="248"/>
      <c r="W18"/>
      <c r="X18" s="194"/>
      <c r="Y18" s="549">
        <f>+ROUND(AH9,1)+ROUND(AH12,1)+ROUND(AH15,1)+AH18</f>
        <v>192.5</v>
      </c>
      <c r="Z18" s="550"/>
      <c r="AA18" s="550"/>
      <c r="AB18" s="52" t="s">
        <v>4</v>
      </c>
      <c r="AC18" s="193"/>
      <c r="AD18" s="193"/>
      <c r="AE18" s="555"/>
      <c r="AH18" s="585">
        <f>+ROUND(AO18,1)+ROUND(AO21,1)</f>
        <v>192.5</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3464.5</v>
      </c>
      <c r="Z21" s="550"/>
      <c r="AA21" s="550"/>
      <c r="AB21" s="52" t="s">
        <v>4</v>
      </c>
      <c r="AC21" s="133"/>
      <c r="AD21" s="53"/>
      <c r="AE21" s="556"/>
      <c r="AG21" s="53"/>
      <c r="AH21" s="53"/>
      <c r="AI21" s="56"/>
      <c r="AJ21" s="53"/>
      <c r="AK21" s="53"/>
      <c r="AL21" s="53"/>
      <c r="AM21" s="53"/>
      <c r="AN21" s="147"/>
      <c r="AO21" s="95">
        <v>192.5</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2394</v>
      </c>
      <c r="E24" s="603"/>
      <c r="F24" s="603"/>
      <c r="G24" s="195" t="s">
        <v>198</v>
      </c>
      <c r="H24" s="581">
        <f>+F12</f>
        <v>3657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2214</v>
      </c>
      <c r="E27" s="603"/>
      <c r="F27" s="603"/>
      <c r="G27" s="195" t="s">
        <v>198</v>
      </c>
      <c r="H27" s="581">
        <f>+Y21</f>
        <v>3464.5</v>
      </c>
      <c r="I27" s="582"/>
      <c r="J27" s="195" t="s">
        <v>198</v>
      </c>
      <c r="M27" s="555"/>
      <c r="P27" s="585">
        <f>+R30+ROUND(R33,1)</f>
        <v>0</v>
      </c>
      <c r="Q27" s="586"/>
      <c r="R27" s="586"/>
      <c r="S27" s="586"/>
      <c r="T27" s="44" t="s">
        <v>38</v>
      </c>
      <c r="U27" s="64"/>
      <c r="V27" s="64"/>
      <c r="Y27" s="62" t="s">
        <v>39</v>
      </c>
      <c r="Z27" s="65"/>
      <c r="AH27" s="53"/>
      <c r="AI27" s="53"/>
      <c r="AJ27" s="53"/>
      <c r="AK27" s="53"/>
      <c r="AL27" s="549">
        <f>+AH18+P27</f>
        <v>192.5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180</v>
      </c>
      <c r="E29" s="603"/>
      <c r="F29" s="603"/>
      <c r="G29" s="195" t="s">
        <v>198</v>
      </c>
      <c r="H29" s="581">
        <f>+AL27</f>
        <v>192.5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election activeCell="D1" sqref="D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浅川製作所　川和工場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117.3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105</v>
      </c>
      <c r="E24" s="603"/>
      <c r="F24" s="603"/>
      <c r="G24" s="195" t="s">
        <v>198</v>
      </c>
      <c r="H24" s="581">
        <f>+F12</f>
        <v>117.3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117.3</v>
      </c>
      <c r="Q27" s="586"/>
      <c r="R27" s="586"/>
      <c r="S27" s="586"/>
      <c r="T27" s="44" t="s">
        <v>38</v>
      </c>
      <c r="U27" s="64"/>
      <c r="V27" s="64"/>
      <c r="Y27" s="62" t="s">
        <v>39</v>
      </c>
      <c r="Z27" s="65"/>
      <c r="AH27" s="53"/>
      <c r="AI27" s="53"/>
      <c r="AJ27" s="53"/>
      <c r="AK27" s="53"/>
      <c r="AL27" s="549">
        <f>+AH18+P27</f>
        <v>117.3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105</v>
      </c>
      <c r="E29" s="603"/>
      <c r="F29" s="603"/>
      <c r="G29" s="195" t="s">
        <v>198</v>
      </c>
      <c r="H29" s="581">
        <f>+AL27</f>
        <v>117.3</v>
      </c>
      <c r="I29" s="582"/>
      <c r="J29" s="195" t="s">
        <v>198</v>
      </c>
      <c r="M29" s="555"/>
      <c r="P29" s="56"/>
      <c r="Q29" s="144"/>
      <c r="R29" s="51" t="s">
        <v>183</v>
      </c>
      <c r="S29" s="557" t="s">
        <v>33</v>
      </c>
      <c r="T29" s="571"/>
      <c r="U29" s="571"/>
      <c r="V29" s="572"/>
      <c r="W29" s="48"/>
      <c r="X29" s="66"/>
      <c r="Y29" s="587" t="s">
        <v>258</v>
      </c>
      <c r="Z29" s="588"/>
      <c r="AA29" s="543">
        <v>117.3</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117.3</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6" zoomScaleNormal="100" workbookViewId="0">
      <selection activeCell="D30" sqref="D30:F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浅川製作所　川和工場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360.1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350</v>
      </c>
      <c r="E24" s="603"/>
      <c r="F24" s="603"/>
      <c r="G24" s="195" t="s">
        <v>198</v>
      </c>
      <c r="H24" s="581">
        <f>+F12</f>
        <v>360.1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360.1</v>
      </c>
      <c r="Q27" s="586"/>
      <c r="R27" s="586"/>
      <c r="S27" s="586"/>
      <c r="T27" s="44" t="s">
        <v>38</v>
      </c>
      <c r="U27" s="64"/>
      <c r="V27" s="64"/>
      <c r="Y27" s="62" t="s">
        <v>39</v>
      </c>
      <c r="Z27" s="65"/>
      <c r="AH27" s="53"/>
      <c r="AI27" s="53"/>
      <c r="AJ27" s="53"/>
      <c r="AK27" s="53"/>
      <c r="AL27" s="549">
        <f>+AH18+P27</f>
        <v>360.1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350</v>
      </c>
      <c r="E29" s="603"/>
      <c r="F29" s="603"/>
      <c r="G29" s="195" t="s">
        <v>198</v>
      </c>
      <c r="H29" s="581">
        <f>+AL27</f>
        <v>360.1</v>
      </c>
      <c r="I29" s="582"/>
      <c r="J29" s="195" t="s">
        <v>198</v>
      </c>
      <c r="M29" s="555"/>
      <c r="P29" s="56"/>
      <c r="Q29" s="144"/>
      <c r="R29" s="51" t="s">
        <v>183</v>
      </c>
      <c r="S29" s="557" t="s">
        <v>33</v>
      </c>
      <c r="T29" s="571"/>
      <c r="U29" s="571"/>
      <c r="V29" s="572"/>
      <c r="W29" s="48"/>
      <c r="X29" s="66"/>
      <c r="Y29" s="587" t="s">
        <v>258</v>
      </c>
      <c r="Z29" s="588"/>
      <c r="AA29" s="543">
        <v>360.1</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360.1</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9" zoomScaleNormal="100" workbookViewId="0">
      <selection activeCell="D31" sqref="D31:F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浅川製作所　川和工場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224.7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300</v>
      </c>
      <c r="E24" s="603"/>
      <c r="F24" s="603"/>
      <c r="G24" s="195" t="s">
        <v>198</v>
      </c>
      <c r="H24" s="581">
        <f>+F12</f>
        <v>224.7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224.7</v>
      </c>
      <c r="Q27" s="586"/>
      <c r="R27" s="586"/>
      <c r="S27" s="586"/>
      <c r="T27" s="44" t="s">
        <v>38</v>
      </c>
      <c r="U27" s="64"/>
      <c r="V27" s="64"/>
      <c r="Y27" s="62" t="s">
        <v>39</v>
      </c>
      <c r="Z27" s="65"/>
      <c r="AH27" s="53"/>
      <c r="AI27" s="53"/>
      <c r="AJ27" s="53"/>
      <c r="AK27" s="53"/>
      <c r="AL27" s="549">
        <f>+AH18+P27</f>
        <v>224.7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300</v>
      </c>
      <c r="E29" s="603"/>
      <c r="F29" s="603"/>
      <c r="G29" s="195" t="s">
        <v>198</v>
      </c>
      <c r="H29" s="581">
        <f>+AL27</f>
        <v>224.7</v>
      </c>
      <c r="I29" s="582"/>
      <c r="J29" s="195" t="s">
        <v>198</v>
      </c>
      <c r="M29" s="555"/>
      <c r="P29" s="56"/>
      <c r="Q29" s="144"/>
      <c r="R29" s="51" t="s">
        <v>183</v>
      </c>
      <c r="S29" s="557" t="s">
        <v>33</v>
      </c>
      <c r="T29" s="571"/>
      <c r="U29" s="571"/>
      <c r="V29" s="572"/>
      <c r="W29" s="48"/>
      <c r="X29" s="66"/>
      <c r="Y29" s="587" t="s">
        <v>258</v>
      </c>
      <c r="Z29" s="588"/>
      <c r="AA29" s="543">
        <v>224.7</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224.7</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浅川製作所　川和工場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21.5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25</v>
      </c>
      <c r="E24" s="603"/>
      <c r="F24" s="603"/>
      <c r="G24" s="195" t="s">
        <v>198</v>
      </c>
      <c r="H24" s="581">
        <f>+F12</f>
        <v>21.5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21.5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21.5</v>
      </c>
      <c r="Q27" s="586"/>
      <c r="R27" s="586"/>
      <c r="S27" s="586"/>
      <c r="T27" s="44" t="s">
        <v>38</v>
      </c>
      <c r="U27" s="64"/>
      <c r="V27" s="64"/>
      <c r="Y27" s="62" t="s">
        <v>39</v>
      </c>
      <c r="Z27" s="65"/>
      <c r="AH27" s="53"/>
      <c r="AI27" s="53"/>
      <c r="AJ27" s="53"/>
      <c r="AK27" s="53"/>
      <c r="AL27" s="549">
        <f>+AH18+P27</f>
        <v>21.5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21.5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25</v>
      </c>
      <c r="E29" s="603"/>
      <c r="F29" s="603"/>
      <c r="G29" s="195" t="s">
        <v>198</v>
      </c>
      <c r="H29" s="581">
        <f>+AL27</f>
        <v>21.5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21.5</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25</v>
      </c>
      <c r="E31" s="603"/>
      <c r="F31" s="603"/>
      <c r="G31" s="195" t="s">
        <v>198</v>
      </c>
      <c r="H31" s="581">
        <f>+AS24</f>
        <v>21.5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浅川製作所　川和工場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6" zoomScaleNormal="100" workbookViewId="0">
      <selection activeCell="D26" sqref="D26:F2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浅川製作所　川和工場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24.9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22</v>
      </c>
      <c r="E24" s="603"/>
      <c r="F24" s="603"/>
      <c r="G24" s="195" t="s">
        <v>198</v>
      </c>
      <c r="H24" s="581">
        <f>+F12</f>
        <v>24.9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24.9</v>
      </c>
      <c r="Q27" s="586"/>
      <c r="R27" s="586"/>
      <c r="S27" s="586"/>
      <c r="T27" s="44" t="s">
        <v>38</v>
      </c>
      <c r="U27" s="64"/>
      <c r="V27" s="64"/>
      <c r="Y27" s="62" t="s">
        <v>39</v>
      </c>
      <c r="Z27" s="65"/>
      <c r="AH27" s="53"/>
      <c r="AI27" s="53"/>
      <c r="AJ27" s="53"/>
      <c r="AK27" s="53"/>
      <c r="AL27" s="549">
        <f>+AH18+P27</f>
        <v>24.9</v>
      </c>
      <c r="AM27" s="550"/>
      <c r="AN27" s="550"/>
      <c r="AO27" s="550"/>
      <c r="AP27" s="52" t="s">
        <v>13</v>
      </c>
      <c r="AQ27" s="268"/>
      <c r="AR27" s="128"/>
      <c r="AS27" s="535">
        <v>24.9</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22</v>
      </c>
      <c r="E29" s="603"/>
      <c r="F29" s="603"/>
      <c r="G29" s="195" t="s">
        <v>198</v>
      </c>
      <c r="H29" s="581">
        <f>+AL27</f>
        <v>24.9</v>
      </c>
      <c r="I29" s="582"/>
      <c r="J29" s="195" t="s">
        <v>198</v>
      </c>
      <c r="M29" s="555"/>
      <c r="P29" s="56"/>
      <c r="Q29" s="144"/>
      <c r="R29" s="51" t="s">
        <v>183</v>
      </c>
      <c r="S29" s="557" t="s">
        <v>33</v>
      </c>
      <c r="T29" s="571"/>
      <c r="U29" s="571"/>
      <c r="V29" s="572"/>
      <c r="W29" s="48"/>
      <c r="X29" s="66"/>
      <c r="Y29" s="587" t="s">
        <v>258</v>
      </c>
      <c r="Z29" s="588"/>
      <c r="AA29" s="543">
        <v>24.9</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24.9</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22</v>
      </c>
      <c r="E32" s="603"/>
      <c r="F32" s="603"/>
      <c r="G32" s="195" t="s">
        <v>198</v>
      </c>
      <c r="H32" s="581">
        <f>+AS27</f>
        <v>24.9</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浅川製作所　川和工場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浅川製作所　川和工場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topLeftCell="B1"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浅川製作所　川和工場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浅川製作所　川和工場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9" zoomScaleNormal="100" workbookViewId="0">
      <selection activeCell="AA31" sqref="AA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浅川製作所　川和工場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0.2</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0.2</v>
      </c>
      <c r="Q27" s="586"/>
      <c r="R27" s="586"/>
      <c r="S27" s="586"/>
      <c r="T27" s="44" t="s">
        <v>38</v>
      </c>
      <c r="U27" s="64"/>
      <c r="V27" s="64"/>
      <c r="Y27" s="62" t="s">
        <v>39</v>
      </c>
      <c r="Z27" s="65"/>
      <c r="AH27" s="53"/>
      <c r="AI27" s="53"/>
      <c r="AJ27" s="53"/>
      <c r="AK27" s="53"/>
      <c r="AL27" s="549">
        <f>+AH18+P27</f>
        <v>0.2</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0.2</v>
      </c>
      <c r="I29" s="582"/>
      <c r="J29" s="195" t="s">
        <v>198</v>
      </c>
      <c r="M29" s="555"/>
      <c r="P29" s="56"/>
      <c r="Q29" s="144"/>
      <c r="R29" s="51" t="s">
        <v>183</v>
      </c>
      <c r="S29" s="557" t="s">
        <v>33</v>
      </c>
      <c r="T29" s="571"/>
      <c r="U29" s="571"/>
      <c r="V29" s="572"/>
      <c r="W29" s="48"/>
      <c r="X29" s="66"/>
      <c r="Y29" s="587" t="s">
        <v>258</v>
      </c>
      <c r="Z29" s="588"/>
      <c r="AA29" s="543">
        <v>0.2</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0.2</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浅川製作所　川和工場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浅川製作所　川和工場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浅川製作所　川和工場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浅川製作所　川和工場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浅川製作所　川和工場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浅川製作所　川和工場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浅川製作所　川和工場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3"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　浅川製作所　川和工場</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2394</v>
      </c>
      <c r="I9" s="320">
        <f>IF(OR(ｳ.廃油!D24&gt;0,ｳ.廃油!D24&lt;0),ｳ.廃油!D24,IF(I$19&gt;0,"0",0))</f>
        <v>105</v>
      </c>
      <c r="J9" s="320">
        <f>IF(OR(ｴ.廃酸!$D24&gt;0,ｴ.廃酸!$D24&lt;0),ｴ.廃酸!D24,IF(J$19&gt;0,"0",0))</f>
        <v>350</v>
      </c>
      <c r="K9" s="320">
        <f>IF(OR(ｵ.廃ｱﾙｶﾘ!$D24&gt;0,ｵ.廃ｱﾙｶﾘ!$D24&lt;0),ｵ.廃ｱﾙｶﾘ!D24,IF(K$19&gt;0,"0",0))</f>
        <v>300</v>
      </c>
      <c r="L9" s="320">
        <f>IF(OR(ｶ.廃ﾌﾟﾗ類!D24&gt;0,ｶ.廃ﾌﾟﾗ類!D24&lt;0),ｶ.廃ﾌﾟﾗ類!D24,IF(L$19&gt;0,"0",0))</f>
        <v>25</v>
      </c>
      <c r="M9" s="320">
        <f>IF(OR(ｷ.紙くず!D24&gt;0,ｷ.紙くず!D24&lt;0),ｷ.紙くず!D24,IF(M$19&gt;0,"0",0))</f>
        <v>0</v>
      </c>
      <c r="N9" s="320">
        <f>IF(OR(ｸ.木くず!D24&gt;0,ｸ.木くず!D24&lt;0),ｸ.木くず!D24,IF(N$19&gt;0,"0",0))</f>
        <v>22</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t="str">
        <f>IF(OR(ｽ.金属くず!D24&gt;0,ｽ.金属くず!D24&lt;0),ｽ.金属くず!D24,IF(S$19&gt;0,"0",0))</f>
        <v>0</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0</v>
      </c>
      <c r="AA9" s="322">
        <f>IF(SUM(G9:Z9)&gt;0,SUM(G9:Z9),IF(AA$19&gt;0,"0",0))</f>
        <v>3196</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t="str">
        <f>IF(OR(ｳ.廃油!D25&gt;0,ｳ.廃油!D25&lt;0),ｳ.廃油!D25,IF(I$19&gt;0,"0",0))</f>
        <v>0</v>
      </c>
      <c r="J10" s="323" t="str">
        <f>IF(OR(ｴ.廃酸!$D25&gt;0,ｴ.廃酸!$D25&lt;0),ｴ.廃酸!D25,IF(J$19&gt;0,"0",0))</f>
        <v>0</v>
      </c>
      <c r="K10" s="323" t="str">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t="str">
        <f>IF(OR(ｳ.廃油!D26&gt;0,ｳ.廃油!D26&lt;0),ｳ.廃油!D26,IF(I$19&gt;0,"0",0))</f>
        <v>0</v>
      </c>
      <c r="J11" s="326" t="str">
        <f>IF(OR(ｴ.廃酸!$D26&gt;0,ｴ.廃酸!$D26&lt;0),ｴ.廃酸!D26,IF(J$19&gt;0,"0",0))</f>
        <v>0</v>
      </c>
      <c r="K11" s="326" t="str">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f>IF(OR(ｲ.汚泥!D27&gt;0,ｲ.汚泥!D27&lt;0),ｲ.汚泥!D27,IF(H$19&gt;0,"0",0))</f>
        <v>2214</v>
      </c>
      <c r="I12" s="326" t="str">
        <f>IF(OR(ｳ.廃油!D27&gt;0,ｳ.廃油!D27&lt;0),ｳ.廃油!D27,IF(I$19&gt;0,"0",0))</f>
        <v>0</v>
      </c>
      <c r="J12" s="326" t="str">
        <f>IF(OR(ｴ.廃酸!$D27&gt;0,ｴ.廃酸!$D27&lt;0),ｴ.廃酸!D27,IF(J$19&gt;0,"0",0))</f>
        <v>0</v>
      </c>
      <c r="K12" s="326" t="str">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f>IF(OR(ﾄ.混合廃棄物その他!D27&gt;0,ﾄ.混合廃棄物その他!D27&lt;0),ﾄ.混合廃棄物その他!D27,IF(Z$19&gt;0,"0",0))</f>
        <v>0</v>
      </c>
      <c r="AA12" s="328">
        <f t="shared" si="0"/>
        <v>2214</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t="str">
        <f>IF(OR(ｳ.廃油!D28&gt;0,ｳ.廃油!D28&lt;0),ｳ.廃油!D28,IF(I$19&gt;0,"0",0))</f>
        <v>0</v>
      </c>
      <c r="J13" s="326" t="str">
        <f>IF(OR(ｴ.廃酸!$D28&gt;0,ｴ.廃酸!$D28&lt;0),ｴ.廃酸!D28,IF(J$19&gt;0,"0",0))</f>
        <v>0</v>
      </c>
      <c r="K13" s="326" t="str">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180</v>
      </c>
      <c r="I14" s="326">
        <f>IF(OR(ｳ.廃油!D29&gt;0,ｳ.廃油!D29&lt;0),ｳ.廃油!D29,IF(I$19&gt;0,"0",0))</f>
        <v>105</v>
      </c>
      <c r="J14" s="326">
        <f>IF(OR(ｴ.廃酸!$D29&gt;0,ｴ.廃酸!$D29&lt;0),ｴ.廃酸!D29,IF(J$19&gt;0,"0",0))</f>
        <v>350</v>
      </c>
      <c r="K14" s="326">
        <f>IF(OR(ｵ.廃ｱﾙｶﾘ!$D29&gt;0,ｵ.廃ｱﾙｶﾘ!$D29&lt;0),ｵ.廃ｱﾙｶﾘ!D29,IF(K$19&gt;0,"0",0))</f>
        <v>300</v>
      </c>
      <c r="L14" s="326">
        <f>IF(OR(ｶ.廃ﾌﾟﾗ類!D29&gt;0,ｶ.廃ﾌﾟﾗ類!D29&lt;0),ｶ.廃ﾌﾟﾗ類!D29,IF(L$19&gt;0,"0",0))</f>
        <v>25</v>
      </c>
      <c r="M14" s="326">
        <f>IF(OR(ｷ.紙くず!D29&gt;0,ｷ.紙くず!D29&lt;0),ｷ.紙くず!D29,IF(M$19&gt;0,"0",0))</f>
        <v>0</v>
      </c>
      <c r="N14" s="326">
        <f>IF(OR(ｸ.木くず!D29&gt;0,ｸ.木くず!D29&lt;0),ｸ.木くず!D29,IF(N$19&gt;0,"0",0))</f>
        <v>22</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t="str">
        <f>IF(OR(ｽ.金属くず!D29&gt;0,ｽ.金属くず!D29&lt;0),ｽ.金属くず!D29,IF(S$19&gt;0,"0",0))</f>
        <v>0</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0</v>
      </c>
      <c r="AA14" s="328">
        <f t="shared" si="0"/>
        <v>982</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t="str">
        <f>IF(OR(ｳ.廃油!D30&gt;0,ｳ.廃油!D30&lt;0),ｳ.廃油!D30,IF(I$19&gt;0,"0",0))</f>
        <v>0</v>
      </c>
      <c r="J15" s="326" t="str">
        <f>IF(OR(ｴ.廃酸!$D30&gt;0,ｴ.廃酸!$D30&lt;0),ｴ.廃酸!D30,IF(J$19&gt;0,"0",0))</f>
        <v>0</v>
      </c>
      <c r="K15" s="326" t="str">
        <f>IF(OR(ｵ.廃ｱﾙｶﾘ!$D30&gt;0,ｵ.廃ｱﾙｶﾘ!$D30&lt;0),ｵ.廃ｱﾙｶﾘ!D30,IF(K$19&gt;0,"0",0))</f>
        <v>0</v>
      </c>
      <c r="L15" s="326" t="str">
        <f>IF(OR(ｶ.廃ﾌﾟﾗ類!D30&gt;0,ｶ.廃ﾌﾟﾗ類!D30&lt;0),ｶ.廃ﾌﾟﾗ類!D30,IF(L$19&gt;0,"0",0))</f>
        <v>0</v>
      </c>
      <c r="M15" s="326">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t="str">
        <f>IF(OR(ｲ.汚泥!D31&gt;0,ｲ.汚泥!D31&lt;0),ｲ.汚泥!D31,IF(H$19&gt;0,"0",0))</f>
        <v>0</v>
      </c>
      <c r="I16" s="326" t="str">
        <f>IF(OR(ｳ.廃油!D31&gt;0,ｳ.廃油!D31&lt;0),ｳ.廃油!D31,IF(I$19&gt;0,"0",0))</f>
        <v>0</v>
      </c>
      <c r="J16" s="326" t="str">
        <f>IF(OR(ｴ.廃酸!$D31&gt;0,ｴ.廃酸!$D31&lt;0),ｴ.廃酸!D31,IF(J$19&gt;0,"0",0))</f>
        <v>0</v>
      </c>
      <c r="K16" s="326" t="str">
        <f>IF(OR(ｵ.廃ｱﾙｶﾘ!$D31&gt;0,ｵ.廃ｱﾙｶﾘ!$D31&lt;0),ｵ.廃ｱﾙｶﾘ!D31,IF(K$19&gt;0,"0",0))</f>
        <v>0</v>
      </c>
      <c r="L16" s="326">
        <f>IF(OR(ｶ.廃ﾌﾟﾗ類!D31&gt;0,ｶ.廃ﾌﾟﾗ類!D31&lt;0),ｶ.廃ﾌﾟﾗ類!D31,IF(L$19&gt;0,"0",0))</f>
        <v>25</v>
      </c>
      <c r="M16" s="326">
        <f>IF(OR(ｷ.紙くず!D31&gt;0,ｷ.紙くず!D31&lt;0),ｷ.紙くず!D31,IF(M$19&gt;0,"0",0))</f>
        <v>0</v>
      </c>
      <c r="N16" s="326" t="str">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t="str">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0</v>
      </c>
      <c r="AA16" s="328">
        <f t="shared" si="0"/>
        <v>25</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t="str">
        <f>IF(OR(ｳ.廃油!D32&gt;0,ｳ.廃油!D32&lt;0),ｳ.廃油!D32,IF(I$19&gt;0,"0",0))</f>
        <v>0</v>
      </c>
      <c r="J17" s="326" t="str">
        <f>IF(OR(ｴ.廃酸!$D32&gt;0,ｴ.廃酸!$D32&lt;0),ｴ.廃酸!D32,IF(J$19&gt;0,"0",0))</f>
        <v>0</v>
      </c>
      <c r="K17" s="326" t="str">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f>IF(OR(ｸ.木くず!D32&gt;0,ｸ.木くず!D32&lt;0),ｸ.木くず!D32,IF(N$19&gt;0,"0",0))</f>
        <v>22</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0</v>
      </c>
      <c r="AA17" s="328">
        <f t="shared" si="0"/>
        <v>22</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t="str">
        <f>IF(OR(ｳ.廃油!D33&gt;0,ｳ.廃油!D33&lt;0),ｳ.廃油!D33,IF(I$19&gt;0,"0",0))</f>
        <v>0</v>
      </c>
      <c r="J18" s="329" t="str">
        <f>IF(OR(ｴ.廃酸!$D33&gt;0,ｴ.廃酸!$D33&lt;0),ｴ.廃酸!D33,IF(J$19&gt;0,"0",0))</f>
        <v>0</v>
      </c>
      <c r="K18" s="329" t="str">
        <f>IF(OR(ｵ.廃ｱﾙｶﾘ!$D33&gt;0,ｵ.廃ｱﾙｶﾘ!$D33&lt;0),ｵ.廃ｱﾙｶﾘ!D33,IF(K$19&gt;0,"0",0))</f>
        <v>0</v>
      </c>
      <c r="L18" s="329" t="str">
        <f>IF(OR(ｶ.廃ﾌﾟﾗ類!D33&gt;0,ｶ.廃ﾌﾟﾗ類!D33&lt;0),ｶ.廃ﾌﾟﾗ類!D33,IF(L$19&gt;0,"0",0))</f>
        <v>0</v>
      </c>
      <c r="M18" s="329">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3657</v>
      </c>
      <c r="I19" s="332">
        <f t="shared" si="1"/>
        <v>117.3</v>
      </c>
      <c r="J19" s="332">
        <f t="shared" si="1"/>
        <v>360.1</v>
      </c>
      <c r="K19" s="332">
        <f t="shared" si="1"/>
        <v>224.7</v>
      </c>
      <c r="L19" s="332">
        <f t="shared" si="1"/>
        <v>21.5</v>
      </c>
      <c r="M19" s="332">
        <f t="shared" si="1"/>
        <v>0</v>
      </c>
      <c r="N19" s="332">
        <f t="shared" si="1"/>
        <v>24.9</v>
      </c>
      <c r="O19" s="332">
        <f t="shared" si="1"/>
        <v>0</v>
      </c>
      <c r="P19" s="332">
        <f t="shared" si="1"/>
        <v>0</v>
      </c>
      <c r="Q19" s="332">
        <f t="shared" si="1"/>
        <v>0</v>
      </c>
      <c r="R19" s="332">
        <f t="shared" si="1"/>
        <v>0</v>
      </c>
      <c r="S19" s="332">
        <f t="shared" si="1"/>
        <v>0.2</v>
      </c>
      <c r="T19" s="332">
        <f t="shared" si="1"/>
        <v>0</v>
      </c>
      <c r="U19" s="332">
        <f t="shared" si="1"/>
        <v>0</v>
      </c>
      <c r="V19" s="332">
        <f t="shared" si="1"/>
        <v>0</v>
      </c>
      <c r="W19" s="332">
        <f t="shared" si="1"/>
        <v>0</v>
      </c>
      <c r="X19" s="332">
        <f t="shared" si="1"/>
        <v>0</v>
      </c>
      <c r="Y19" s="332">
        <f t="shared" si="1"/>
        <v>0</v>
      </c>
      <c r="Z19" s="333">
        <f t="shared" si="1"/>
        <v>0</v>
      </c>
      <c r="AA19" s="334">
        <f t="shared" ref="AA19:AA25" si="2">SUM(G19:Z19)</f>
        <v>4405.7</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3657</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3657</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192.5</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192.5</v>
      </c>
    </row>
    <row r="27" spans="2:27" ht="24" customHeight="1" x14ac:dyDescent="0.15">
      <c r="B27" s="167"/>
      <c r="C27" s="668"/>
      <c r="D27" s="172" t="s">
        <v>25</v>
      </c>
      <c r="E27" s="664" t="s">
        <v>289</v>
      </c>
      <c r="F27" s="665"/>
      <c r="G27" s="353">
        <f t="shared" ref="G27:Z27" si="5">+G23-G26</f>
        <v>0</v>
      </c>
      <c r="H27" s="353">
        <f t="shared" si="5"/>
        <v>3464.5</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3464.5</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192.5</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192.5</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192.5</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192.5</v>
      </c>
    </row>
    <row r="37" spans="2:27" ht="24" customHeight="1" x14ac:dyDescent="0.15">
      <c r="B37" s="167"/>
      <c r="C37" s="655" t="s">
        <v>173</v>
      </c>
      <c r="D37" s="123" t="s">
        <v>179</v>
      </c>
      <c r="E37" s="662" t="s">
        <v>236</v>
      </c>
      <c r="F37" s="663"/>
      <c r="G37" s="368">
        <f t="shared" ref="G37:Z37" si="8">+G38+G42</f>
        <v>0</v>
      </c>
      <c r="H37" s="368">
        <f t="shared" si="8"/>
        <v>0</v>
      </c>
      <c r="I37" s="368">
        <f t="shared" si="8"/>
        <v>117.3</v>
      </c>
      <c r="J37" s="368">
        <f t="shared" si="8"/>
        <v>360.1</v>
      </c>
      <c r="K37" s="368">
        <f t="shared" si="8"/>
        <v>224.7</v>
      </c>
      <c r="L37" s="368">
        <f t="shared" si="8"/>
        <v>21.5</v>
      </c>
      <c r="M37" s="368">
        <f t="shared" si="8"/>
        <v>0</v>
      </c>
      <c r="N37" s="368">
        <f t="shared" si="8"/>
        <v>24.9</v>
      </c>
      <c r="O37" s="368">
        <f t="shared" si="8"/>
        <v>0</v>
      </c>
      <c r="P37" s="368">
        <f t="shared" si="8"/>
        <v>0</v>
      </c>
      <c r="Q37" s="368">
        <f t="shared" si="8"/>
        <v>0</v>
      </c>
      <c r="R37" s="368">
        <f t="shared" si="8"/>
        <v>0</v>
      </c>
      <c r="S37" s="368">
        <f t="shared" si="8"/>
        <v>0.2</v>
      </c>
      <c r="T37" s="368">
        <f t="shared" si="8"/>
        <v>0</v>
      </c>
      <c r="U37" s="368">
        <f t="shared" si="8"/>
        <v>0</v>
      </c>
      <c r="V37" s="368">
        <f t="shared" si="8"/>
        <v>0</v>
      </c>
      <c r="W37" s="368">
        <f t="shared" si="8"/>
        <v>0</v>
      </c>
      <c r="X37" s="368">
        <f t="shared" si="8"/>
        <v>0</v>
      </c>
      <c r="Y37" s="368">
        <f t="shared" si="8"/>
        <v>0</v>
      </c>
      <c r="Z37" s="369">
        <f t="shared" si="8"/>
        <v>0</v>
      </c>
      <c r="AA37" s="370">
        <f t="shared" si="4"/>
        <v>748.7</v>
      </c>
    </row>
    <row r="38" spans="2:27" ht="24" customHeight="1" x14ac:dyDescent="0.15">
      <c r="B38" s="167"/>
      <c r="C38" s="655"/>
      <c r="D38" s="208"/>
      <c r="E38" s="206" t="s">
        <v>262</v>
      </c>
      <c r="F38" s="391"/>
      <c r="G38" s="359">
        <f t="shared" ref="G38:Z38" si="9">SUM(G39:G41)</f>
        <v>0</v>
      </c>
      <c r="H38" s="359">
        <f t="shared" si="9"/>
        <v>0</v>
      </c>
      <c r="I38" s="359">
        <f t="shared" si="9"/>
        <v>117.3</v>
      </c>
      <c r="J38" s="359">
        <f t="shared" si="9"/>
        <v>360.1</v>
      </c>
      <c r="K38" s="359">
        <f t="shared" si="9"/>
        <v>224.7</v>
      </c>
      <c r="L38" s="359">
        <f t="shared" si="9"/>
        <v>21.5</v>
      </c>
      <c r="M38" s="359">
        <f t="shared" si="9"/>
        <v>0</v>
      </c>
      <c r="N38" s="359">
        <f t="shared" si="9"/>
        <v>24.9</v>
      </c>
      <c r="O38" s="359">
        <f t="shared" si="9"/>
        <v>0</v>
      </c>
      <c r="P38" s="359">
        <f t="shared" si="9"/>
        <v>0</v>
      </c>
      <c r="Q38" s="359">
        <f t="shared" si="9"/>
        <v>0</v>
      </c>
      <c r="R38" s="359">
        <f t="shared" si="9"/>
        <v>0</v>
      </c>
      <c r="S38" s="359">
        <f t="shared" si="9"/>
        <v>0.2</v>
      </c>
      <c r="T38" s="359">
        <f t="shared" si="9"/>
        <v>0</v>
      </c>
      <c r="U38" s="359">
        <f t="shared" si="9"/>
        <v>0</v>
      </c>
      <c r="V38" s="359">
        <f t="shared" si="9"/>
        <v>0</v>
      </c>
      <c r="W38" s="359">
        <f t="shared" si="9"/>
        <v>0</v>
      </c>
      <c r="X38" s="359">
        <f t="shared" si="9"/>
        <v>0</v>
      </c>
      <c r="Y38" s="359">
        <f t="shared" si="9"/>
        <v>0</v>
      </c>
      <c r="Z38" s="360">
        <f t="shared" si="9"/>
        <v>0</v>
      </c>
      <c r="AA38" s="361">
        <f t="shared" si="4"/>
        <v>748.7</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21.5</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0</v>
      </c>
      <c r="W39" s="362">
        <f>+ﾁ.動物のふん尿!$AA$28</f>
        <v>0</v>
      </c>
      <c r="X39" s="362">
        <f>+ﾂ.動物の死体!$AA$28</f>
        <v>0</v>
      </c>
      <c r="Y39" s="362">
        <f>+ﾃ.ばいじん!$AA$28</f>
        <v>0</v>
      </c>
      <c r="Z39" s="363">
        <f>+ﾄ.混合廃棄物その他!$AA$28</f>
        <v>0</v>
      </c>
      <c r="AA39" s="364">
        <f t="shared" si="4"/>
        <v>21.5</v>
      </c>
    </row>
    <row r="40" spans="2:27" ht="24" customHeight="1" x14ac:dyDescent="0.15">
      <c r="B40" s="167"/>
      <c r="C40" s="655"/>
      <c r="D40" s="209"/>
      <c r="E40" s="204"/>
      <c r="F40" s="202" t="s">
        <v>261</v>
      </c>
      <c r="G40" s="362">
        <f>+ｱ.燃え殻!$AA$29</f>
        <v>0</v>
      </c>
      <c r="H40" s="362">
        <f>+ｲ.汚泥!$AA$29</f>
        <v>0</v>
      </c>
      <c r="I40" s="362">
        <f>+ｳ.廃油!$AA$29</f>
        <v>117.3</v>
      </c>
      <c r="J40" s="362">
        <f>+ｴ.廃酸!$AA$29</f>
        <v>360.1</v>
      </c>
      <c r="K40" s="362">
        <f>+ｵ.廃ｱﾙｶﾘ!$AA$29</f>
        <v>224.7</v>
      </c>
      <c r="L40" s="362">
        <f>+ｶ.廃ﾌﾟﾗ類!$AA$29</f>
        <v>0</v>
      </c>
      <c r="M40" s="362">
        <f>+ｷ.紙くず!$AA$29</f>
        <v>0</v>
      </c>
      <c r="N40" s="362">
        <f>+ｸ.木くず!$AA$29</f>
        <v>24.9</v>
      </c>
      <c r="O40" s="362">
        <f>+ｹ.繊維くず!$AA$29</f>
        <v>0</v>
      </c>
      <c r="P40" s="362">
        <f>+ｺ.動植物性残さ!$AA$29</f>
        <v>0</v>
      </c>
      <c r="Q40" s="362">
        <f>+ｻ.動物系固形不要物!$AA$29</f>
        <v>0</v>
      </c>
      <c r="R40" s="362">
        <f>+ｼ.ｺﾞﾑくず!$AA$29</f>
        <v>0</v>
      </c>
      <c r="S40" s="362">
        <f>+ｽ.金属くず!$AA$29</f>
        <v>0.2</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727.2</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192.5</v>
      </c>
      <c r="I43" s="371">
        <f>+ｳ.廃油!$AL$27</f>
        <v>117.3</v>
      </c>
      <c r="J43" s="371">
        <f>+ｴ.廃酸!$AL$27</f>
        <v>360.1</v>
      </c>
      <c r="K43" s="371">
        <f>+ｵ.廃ｱﾙｶﾘ!$AL$27</f>
        <v>224.7</v>
      </c>
      <c r="L43" s="371">
        <f>+ｶ.廃ﾌﾟﾗ類!$AL$27</f>
        <v>21.5</v>
      </c>
      <c r="M43" s="371">
        <f>+ｷ.紙くず!$AL$27</f>
        <v>0</v>
      </c>
      <c r="N43" s="371">
        <f>+ｸ.木くず!$AL$27</f>
        <v>24.9</v>
      </c>
      <c r="O43" s="371">
        <f>+ｹ.繊維くず!$AL$27</f>
        <v>0</v>
      </c>
      <c r="P43" s="371">
        <f>+ｺ.動植物性残さ!$AL$27</f>
        <v>0</v>
      </c>
      <c r="Q43" s="371">
        <f>+ｻ.動物系固形不要物!$AL$27</f>
        <v>0</v>
      </c>
      <c r="R43" s="371">
        <f>+ｼ.ｺﾞﾑくず!$AL$27</f>
        <v>0</v>
      </c>
      <c r="S43" s="371">
        <f>+ｽ.金属くず!$AL$27</f>
        <v>0.2</v>
      </c>
      <c r="T43" s="371">
        <f>+ｾ.ｶﾞﾗｽ･ｺﾝｸﾘ･陶磁器くず!$AL$27</f>
        <v>0</v>
      </c>
      <c r="U43" s="371">
        <f>+ｿ.鉱さい!$AL$27</f>
        <v>0</v>
      </c>
      <c r="V43" s="371">
        <f>+ﾀ.がれき類!$AL$27</f>
        <v>0</v>
      </c>
      <c r="W43" s="371">
        <f>+ﾁ.動物のふん尿!$AL$27</f>
        <v>0</v>
      </c>
      <c r="X43" s="371">
        <f>+ﾂ.動物の死体!$AL$27</f>
        <v>0</v>
      </c>
      <c r="Y43" s="371">
        <f>+ﾃ.ばいじん!$AL$27</f>
        <v>0</v>
      </c>
      <c r="Z43" s="372">
        <f>+ﾄ.混合廃棄物その他!$AL$27</f>
        <v>0</v>
      </c>
      <c r="AA43" s="373">
        <f t="shared" si="4"/>
        <v>941.20000000000016</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21.5</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0</v>
      </c>
      <c r="W45" s="377">
        <f>+ﾁ.動物のふん尿!$AS$24</f>
        <v>0</v>
      </c>
      <c r="X45" s="377">
        <f>+ﾂ.動物の死体!$AS$24</f>
        <v>0</v>
      </c>
      <c r="Y45" s="377">
        <f>+ﾃ.ばいじん!$AS$24</f>
        <v>0</v>
      </c>
      <c r="Z45" s="378">
        <f>+ﾄ.混合廃棄物その他!$AS$24</f>
        <v>0</v>
      </c>
      <c r="AA45" s="379">
        <f t="shared" si="4"/>
        <v>21.5</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24.9</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24.9</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6051</v>
      </c>
      <c r="I55" s="414">
        <f t="shared" si="10"/>
        <v>222.3</v>
      </c>
      <c r="J55" s="414">
        <f t="shared" si="10"/>
        <v>710.1</v>
      </c>
      <c r="K55" s="414">
        <f t="shared" si="10"/>
        <v>524.70000000000005</v>
      </c>
      <c r="L55" s="414">
        <f t="shared" si="10"/>
        <v>46.5</v>
      </c>
      <c r="M55" s="414">
        <f t="shared" si="10"/>
        <v>0</v>
      </c>
      <c r="N55" s="414">
        <f t="shared" si="10"/>
        <v>46.9</v>
      </c>
      <c r="O55" s="414">
        <f t="shared" si="10"/>
        <v>0</v>
      </c>
      <c r="P55" s="414">
        <f t="shared" si="10"/>
        <v>0</v>
      </c>
      <c r="Q55" s="414">
        <f t="shared" si="10"/>
        <v>0</v>
      </c>
      <c r="R55" s="414">
        <f t="shared" si="10"/>
        <v>0</v>
      </c>
      <c r="S55" s="414">
        <f t="shared" si="10"/>
        <v>0.2</v>
      </c>
      <c r="T55" s="414">
        <f t="shared" si="10"/>
        <v>0</v>
      </c>
      <c r="U55" s="414">
        <f t="shared" si="10"/>
        <v>0</v>
      </c>
      <c r="V55" s="414">
        <f t="shared" si="10"/>
        <v>0</v>
      </c>
      <c r="W55" s="414">
        <f t="shared" si="10"/>
        <v>0</v>
      </c>
      <c r="X55" s="414">
        <f t="shared" si="10"/>
        <v>0</v>
      </c>
      <c r="Y55" s="414">
        <f t="shared" si="10"/>
        <v>0</v>
      </c>
      <c r="Z55" s="414">
        <f t="shared" si="10"/>
        <v>0</v>
      </c>
      <c r="AA55" s="415">
        <f>+AA9+AA19+AA20</f>
        <v>7601.7</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2" sqref="B2"/>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f>+表紙!L34</f>
        <v>45471</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神奈川県　横浜市　港北区　新羽町　1251</v>
      </c>
      <c r="K16" s="705"/>
      <c r="L16" s="706"/>
      <c r="M16" s="706"/>
      <c r="N16" s="706"/>
      <c r="O16" s="707"/>
    </row>
    <row r="17" spans="1:15" ht="26.25" customHeight="1" x14ac:dyDescent="0.15">
      <c r="C17" s="78"/>
      <c r="H17" s="23" t="s">
        <v>7</v>
      </c>
      <c r="I17" s="23"/>
      <c r="J17" s="705" t="str">
        <f>+表紙!J40</f>
        <v>株式会社　浅川製作所　代表取締役社長　浅川　辰彦</v>
      </c>
      <c r="K17" s="705"/>
      <c r="L17" s="706"/>
      <c r="M17" s="706"/>
      <c r="N17" s="706"/>
      <c r="O17" s="707"/>
    </row>
    <row r="18" spans="1:15" x14ac:dyDescent="0.15">
      <c r="C18" s="78"/>
      <c r="J18" s="21" t="s">
        <v>8</v>
      </c>
      <c r="O18" s="79"/>
    </row>
    <row r="19" spans="1:15" x14ac:dyDescent="0.15">
      <c r="C19" s="78"/>
      <c r="J19" s="24" t="s">
        <v>9</v>
      </c>
      <c r="K19" s="24"/>
      <c r="L19" s="718" t="str">
        <f>IF(+表紙!L42="","",+表紙!L42)</f>
        <v>045-532-1291</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　浅川製作所　川和工場</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2511</v>
      </c>
      <c r="N25" s="743"/>
      <c r="O25" s="744"/>
    </row>
    <row r="26" spans="1:15" ht="18" customHeight="1" x14ac:dyDescent="0.15">
      <c r="C26" s="467" t="s">
        <v>11</v>
      </c>
      <c r="D26" s="468"/>
      <c r="E26" s="469"/>
      <c r="F26" s="729" t="str">
        <f>+表紙!F49</f>
        <v>神奈川県　横浜市　都筑区　川和町　561</v>
      </c>
      <c r="G26" s="730"/>
      <c r="H26" s="730"/>
      <c r="I26" s="730"/>
      <c r="J26" s="730"/>
      <c r="K26" s="730"/>
      <c r="L26" s="126" t="s">
        <v>172</v>
      </c>
      <c r="M26" s="223"/>
      <c r="N26" s="733" t="str">
        <f>IF(+表紙!N49="","",+表紙!N49)</f>
        <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Ｅ31－輸送用機械器具製造業</v>
      </c>
      <c r="G29" s="696"/>
      <c r="H29" s="696"/>
      <c r="I29" s="696"/>
      <c r="J29" s="30" t="s">
        <v>47</v>
      </c>
      <c r="K29" s="30"/>
      <c r="L29" s="745" t="str">
        <f>+表紙!L52</f>
        <v>自動車用締結部品の製造・販売</v>
      </c>
      <c r="M29" s="745"/>
      <c r="N29" s="703"/>
      <c r="O29" s="704"/>
    </row>
    <row r="30" spans="1:15" ht="22.5" customHeight="1" x14ac:dyDescent="0.15">
      <c r="C30" s="296"/>
      <c r="D30" s="307" t="s">
        <v>19</v>
      </c>
      <c r="E30" s="308" t="s">
        <v>365</v>
      </c>
      <c r="F30" s="694" t="s">
        <v>366</v>
      </c>
      <c r="G30" s="418"/>
      <c r="H30" s="695"/>
      <c r="I30" s="694" t="s">
        <v>367</v>
      </c>
      <c r="J30" s="421"/>
      <c r="K30" s="431"/>
      <c r="L30" s="697">
        <f>+表紙!L53</f>
        <v>22600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500</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3196</v>
      </c>
      <c r="I40" s="241" t="s">
        <v>4</v>
      </c>
      <c r="J40" s="447" t="s">
        <v>324</v>
      </c>
      <c r="K40" s="448"/>
      <c r="L40" s="449"/>
      <c r="M40" s="746">
        <f>+表紙!M63</f>
        <v>982</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25</v>
      </c>
      <c r="N42" s="747">
        <f>+表紙!N65</f>
        <v>0</v>
      </c>
      <c r="O42" s="181" t="s">
        <v>4</v>
      </c>
    </row>
    <row r="43" spans="3:15" ht="24.75" customHeight="1" x14ac:dyDescent="0.15">
      <c r="C43" s="176"/>
      <c r="D43" s="444" t="s">
        <v>303</v>
      </c>
      <c r="E43" s="445"/>
      <c r="F43" s="445"/>
      <c r="G43" s="446"/>
      <c r="H43" s="246">
        <f>+表紙!H66</f>
        <v>2214</v>
      </c>
      <c r="I43" s="241" t="s">
        <v>4</v>
      </c>
      <c r="J43" s="748" t="s">
        <v>387</v>
      </c>
      <c r="K43" s="749"/>
      <c r="L43" s="750"/>
      <c r="M43" s="746">
        <f>+表紙!M66</f>
        <v>22</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2024-07-02T00:11:18Z</dcterms:created>
  <dcterms:modified xsi:type="dcterms:W3CDTF">2024-09-09T10:02:41Z</dcterms:modified>
</cp:coreProperties>
</file>