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 i="75" l="1"/>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L31" i="75"/>
  <c r="I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<sst xmlns="http://schemas.openxmlformats.org/spreadsheetml/2006/main" count="3274" uniqueCount="459">
  <si>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</si>
  <si>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</si>
  <si>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</si>
  <si>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</si>
  <si>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</si>
  <si>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</si>
  <si>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</si>
  <si>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</si>
  <si>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</si>
  <si>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</si>
  <si>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</si>
  <si>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</si>
  <si>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</si>
  <si>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</si>
  <si>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</si>
  <si>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</si>
  <si>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</si>
  <si>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</si>
  <si>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</si>
  <si>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</si>
  <si>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</si>
  <si>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</si>
  <si>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</si>
  <si>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</si>
  <si>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</si>
  <si>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</si>
  <si>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</si>
  <si>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</si>
  <si>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</si>
  <si>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</si>
  <si>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</si>
  <si>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</si>
  <si>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</si>
  <si>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</si>
  <si>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</si>
  <si>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</si>
  <si>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</si>
  <si>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</si>
  <si>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</si>
  <si>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</si>
  <si>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</si>
  <si>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</si>
  <si>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</si>
  <si>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</si>
  <si>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</si>
  <si>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</si>
  <si>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</si>
  <si>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</si>
  <si>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</si>
  <si>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</si>
  <si>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</si>
  <si>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</si>
  <si>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</si>
  <si>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</si>
  <si>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</si>
  <si>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</si>
  <si>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</si>
  <si>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</si>
  <si>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</si>
  <si>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</si>
  <si>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</si>
  <si>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</si>
  <si>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</si>
  <si>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</si>
  <si>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</si>
  <si>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</si>
  <si>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</si>
  <si>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</si>
  <si>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</si>
  <si>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</si>
  <si>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</si>
  <si>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</si>
  <si>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</si>
  <si>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</si>
  <si>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</si>
  <si>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</si>
  <si>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</si>
  <si>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</si>
  <si>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</si>
  <si>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</si>
  <si>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</si>
  <si>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</si>
  <si>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</si>
  <si>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</si>
  <si>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</si>
  <si>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</si>
  <si>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</si>
  <si>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</si>
  <si>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</si>
  <si>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</si>
  <si>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</si>
  <si>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</si>
  <si>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</si>
  <si>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</si>
  <si>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</si>
  <si>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</si>
  <si>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</si>
  <si>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</si>
  <si>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</si>
  <si>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</si>
  <si>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</si>
  <si>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</si>
  <si>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</si>
  <si>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</si>
  <si>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</si>
  <si>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</si>
  <si>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</si>
  <si>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</si>
  <si>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</si>
  <si>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</si>
  <si>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</si>
  <si>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</si>
  <si>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</si>
  <si>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</si>
  <si>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</si>
  <si>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</si>
  <si>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</si>
  <si>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</si>
  <si>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</si>
  <si>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</si>
  <si>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</si>
  <si>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</si>
  <si>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</si>
  <si>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</si>
  <si>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</si>
  <si>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</si>
  <si>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</si>
  <si>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</si>
  <si>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</si>
  <si>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</si>
  <si>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</si>
  <si>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</si>
  <si>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</si>
  <si>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</si>
  <si>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</si>
  <si>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</si>
  <si>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</si>
  <si>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</si>
  <si>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</si>
  <si>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</si>
  <si>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</si>
  <si>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</si>
  <si>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</si>
  <si>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</si>
  <si>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</si>
  <si>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</si>
  <si>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</si>
  <si>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</si>
  <si>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</si>
  <si>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</si>
  <si>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</si>
  <si>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</si>
  <si>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</si>
  <si>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</si>
  <si>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</si>
  <si>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</si>
  <si>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</si>
  <si>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</si>
  <si>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</si>
  <si>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</si>
  <si>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</si>
  <si>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</si>
  <si>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</si>
  <si>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</si>
  <si>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</si>
  <si>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</si>
  <si>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</si>
  <si>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</si>
  <si>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</si>
  <si>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</si>
  <si>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</si>
  <si>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</si>
  <si>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</si>
  <si>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</si>
  <si>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</si>
  <si>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</si>
  <si>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</si>
  <si>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</si>
  <si>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</si>
  <si>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</si>
  <si>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</si>
  <si>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</si>
  <si>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</si>
  <si>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</si>
  <si>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</si>
  <si>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</si>
  <si>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</si>
  <si>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</si>
  <si>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</si>
  <si>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</si>
  <si>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</si>
  <si>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</si>
  <si>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</si>
  <si>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</si>
  <si>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</si>
  <si>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</si>
  <si>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</si>
  <si>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</si>
  <si>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</si>
  <si>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</si>
  <si>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</si>
  <si>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</si>
  <si>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</si>
  <si>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</si>
  <si>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</si>
  <si>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</si>
  <si>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</si>
  <si>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</si>
  <si>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</si>
  <si>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</si>
  <si>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</si>
  <si>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</si>
  <si>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</si>
  <si>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</si>
  <si>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</si>
  <si>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</si>
  <si>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</si>
  <si>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</si>
  <si>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</si>
  <si>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</si>
  <si>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</si>
  <si>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</si>
  <si>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</si>
  <si>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</si>
  <si>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</si>
  <si>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</si>
  <si>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</si>
  <si>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</si>
  <si>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</si>
  <si>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</si>
  <si>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</si>
  <si>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</si>
  <si>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</si>
  <si>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</si>
  <si>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</si>
  <si>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</si>
  <si>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</si>
  <si>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</si>
  <si>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</si>
  <si>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</si>
  <si>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</si>
  <si>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</si>
  <si>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</si>
  <si>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</si>
  <si>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</si>
  <si>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</si>
  <si>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</si>
  <si>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</si>
  <si>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</si>
  <si>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</si>
  <si>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</si>
  <si>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</si>
  <si>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</si>
  <si>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</si>
  <si>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</si>
  <si>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</si>
  <si>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</si>
  <si>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</si>
  <si>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</si>
  <si>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</si>
  <si>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</si>
  <si>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</si>
  <si>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</si>
  <si>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</si>
  <si>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</si>
  <si>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</si>
  <si>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</si>
  <si>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</si>
  <si>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</si>
  <si>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</si>
  <si>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</si>
  <si>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</si>
  <si>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</si>
  <si>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</si>
  <si>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</si>
  <si>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</si>
  <si>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</si>
  <si>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</si>
  <si>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</si>
  <si>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</si>
  <si>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</si>
  <si>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</si>
  <si>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</si>
  <si>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</si>
  <si>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</si>
  <si>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</si>
  <si>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</si>
  <si>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</si>
  <si>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</si>
  <si>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</si>
  <si>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</si>
  <si>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</si>
  <si>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</si>
  <si>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</si>
  <si>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</si>
  <si>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</si>
  <si>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</si>
  <si>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</si>
  <si>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</si>
  <si>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</si>
  <si>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</si>
  <si>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</si>
  <si>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</si>
  <si>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</si>
  <si>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</si>
  <si>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</si>
  <si>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</si>
  <si>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</si>
  <si>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</si>
  <si>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</si>
  <si>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</si>
  <si>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</si>
  <si>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</si>
  <si>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</si>
  <si>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</si>
  <si>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</si>
  <si>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</si>
  <si>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</si>
  <si>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</si>
  <si>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</si>
  <si>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</si>
  <si>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</si>
  <si>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</si>
  <si>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</si>
  <si>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</si>
  <si>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</si>
  <si>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</si>
  <si>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</si>
  <si>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</si>
  <si>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</si>
  <si>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</si>
  <si>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</si>
  <si>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</si>
  <si>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</si>
  <si>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</si>
  <si>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</si>
  <si>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</si>
  <si>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</si>
  <si>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</si>
  <si>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</si>
  <si>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</si>
  <si>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</si>
  <si>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</si>
  <si>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</si>
  <si>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</si>
  <si>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</si>
  <si>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</si>
  <si>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</si>
  <si>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</si>
  <si>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</si>
  <si>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</si>
  <si>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</si>
  <si>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</si>
  <si>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</si>
  <si>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</si>
  <si>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</si>
  <si>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</si>
  <si>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</si>
  <si>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</si>
  <si>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</si>
  <si>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</si>
  <si>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</si>
  <si>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</si>
  <si>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</si>
  <si>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</si>
  <si>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</si>
  <si>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</si>
  <si>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</si>
  <si>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</si>
  <si>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</si>
  <si>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</si>
  <si>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</si>
  <si>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</si>
  <si>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</si>
  <si>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</si>
  <si>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</si>
  <si>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</si>
  <si>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</si>
  <si>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</si>
  <si>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</si>
  <si>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</si>
  <si>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</si>
  <si>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</si>
  <si>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</si>
  <si>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</si>
  <si>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</si>
  <si>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</si>
  <si>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</si>
  <si>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</si>
  <si>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</si>
  <si>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</si>
  <si>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</si>
  <si>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</si>
  <si>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</si>
  <si>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</si>
  <si>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</si>
  <si>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</si>
  <si>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</si>
  <si>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</si>
  <si>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</si>
  <si>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</si>
  <si>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</si>
  <si>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</si>
  <si>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</si>
  <si>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</si>
  <si>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</si>
  <si>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</si>
  <si>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</si>
  <si>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</si>
  <si>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</si>
  <si>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</si>
  <si>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</si>
  <si>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</si>
  <si>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</si>
  <si>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</si>
  <si>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</si>
  <si>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</si>
  <si>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</si>
  <si>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</si>
  <si>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</si>
  <si>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</si>
  <si>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</si>
  <si>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</si>
  <si>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</si>
  <si>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</si>
  <si>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</si>
  <si>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</si>
  <si>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</si>
  <si>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</si>
  <si>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</si>
  <si>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</si>
  <si>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</si>
  <si>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</si>
  <si>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</si>
  <si>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</si>
  <si>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</si>
  <si>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</si>
  <si>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</si>
  <si>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</si>
  <si>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</si>
  <si>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</si>
  <si>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</si>
  <si>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</si>
  <si>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</si>
  <si>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</si>
  <si>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</si>
  <si>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</si>
  <si>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</si>
  <si>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</si>
  <si>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</si>
  <si>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</si>
  <si>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神奈川県横浜市神奈川区守屋町２－７</t>
  </si>
  <si>
    <t>太陽油脂株式会社
代表取締役社長　中山 悟</t>
  </si>
  <si>
    <t>太陽油脂株式会社</t>
  </si>
  <si>
    <t>045-441-4951</t>
  </si>
  <si>
    <t>横浜市長</t>
  </si>
  <si>
    <t>0982　　食用油脂加工業</t>
  </si>
  <si>
    <t>○</t>
  </si>
  <si>
    <t>045-441-4962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</si>
</sst>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8" zoomScale="82" zoomScaleNormal="100" zoomScaleSheetLayoutView="82" workbookViewId="0">
      <selection activeCell="M50" sqref="M50:N5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457</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v>45472</v>
      </c>
      <c r="M34" s="483"/>
      <c r="N34" s="483"/>
      <c r="O34" s="484"/>
      <c r="Q34" s="20"/>
      <c r="R34" s="20"/>
      <c r="S34" s="20"/>
    </row>
    <row r="35" spans="1:19" ht="11.25" customHeight="1" x14ac:dyDescent="0.15">
      <c r="C35" s="78"/>
      <c r="O35" s="80"/>
      <c r="Q35" s="20"/>
      <c r="R35" s="20"/>
      <c r="S35" s="20"/>
    </row>
    <row r="36" spans="1:19" ht="13.5" x14ac:dyDescent="0.15">
      <c r="C36" s="514" t="s">
        <v>455</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2635</v>
      </c>
      <c r="N48" s="489"/>
      <c r="O48" s="490"/>
    </row>
    <row r="49" spans="3:21" ht="18" customHeight="1" x14ac:dyDescent="0.15">
      <c r="C49" s="467" t="s">
        <v>11</v>
      </c>
      <c r="D49" s="468"/>
      <c r="E49" s="469"/>
      <c r="F49" s="522" t="s">
        <v>451</v>
      </c>
      <c r="G49" s="523"/>
      <c r="H49" s="523"/>
      <c r="I49" s="523"/>
      <c r="J49" s="523"/>
      <c r="K49" s="523"/>
      <c r="L49" s="126" t="s">
        <v>172</v>
      </c>
      <c r="M49" s="394"/>
      <c r="N49" s="491" t="s">
        <v>458</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118</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v>20163</v>
      </c>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304</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2457.6</v>
      </c>
      <c r="I63" s="241" t="s">
        <v>4</v>
      </c>
      <c r="J63" s="447" t="s">
        <v>324</v>
      </c>
      <c r="K63" s="448"/>
      <c r="L63" s="449"/>
      <c r="M63" s="442">
        <f>+別紙!AA14</f>
        <v>2457.6</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2372.6</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太陽油脂株式会社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2279.2999999999997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2325</v>
      </c>
      <c r="E24" s="603"/>
      <c r="F24" s="603"/>
      <c r="G24" s="195" t="s">
        <v>198</v>
      </c>
      <c r="H24" s="581">
        <f>+F12</f>
        <v>2279.2999999999997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2255.6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2279.2999999999997</v>
      </c>
      <c r="Q27" s="586"/>
      <c r="R27" s="586"/>
      <c r="S27" s="586"/>
      <c r="T27" s="44" t="s">
        <v>38</v>
      </c>
      <c r="U27" s="64"/>
      <c r="V27" s="64"/>
      <c r="Y27" s="62" t="s">
        <v>39</v>
      </c>
      <c r="Z27" s="65"/>
      <c r="AH27" s="53"/>
      <c r="AI27" s="53"/>
      <c r="AJ27" s="53"/>
      <c r="AK27" s="53"/>
      <c r="AL27" s="549">
        <f>+AH18+P27</f>
        <v>2279.2999999999997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2255.6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2325</v>
      </c>
      <c r="E29" s="603"/>
      <c r="F29" s="603"/>
      <c r="G29" s="195" t="s">
        <v>198</v>
      </c>
      <c r="H29" s="581">
        <f>+AL27</f>
        <v>2279.2999999999997</v>
      </c>
      <c r="I29" s="582"/>
      <c r="J29" s="195" t="s">
        <v>198</v>
      </c>
      <c r="M29" s="555"/>
      <c r="P29" s="56"/>
      <c r="Q29" s="144"/>
      <c r="R29" s="51" t="s">
        <v>183</v>
      </c>
      <c r="S29" s="557" t="s">
        <v>33</v>
      </c>
      <c r="T29" s="571"/>
      <c r="U29" s="571"/>
      <c r="V29" s="572"/>
      <c r="W29" s="48"/>
      <c r="X29" s="66"/>
      <c r="Y29" s="587" t="s">
        <v>258</v>
      </c>
      <c r="Z29" s="588"/>
      <c r="AA29" s="543">
        <v>23.7</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2279.3000000000002</v>
      </c>
      <c r="I30" s="582"/>
      <c r="J30" s="195" t="s">
        <v>198</v>
      </c>
      <c r="M30" s="555"/>
      <c r="P30" s="56"/>
      <c r="R30" s="585">
        <f>+ROUND(AA28,1)+ROUND(AA29,1)+ROUND(AA30,1)</f>
        <v>2279.2999999999997</v>
      </c>
      <c r="S30" s="586"/>
      <c r="T30" s="586"/>
      <c r="U30" s="586"/>
      <c r="V30" s="44" t="s">
        <v>16</v>
      </c>
      <c r="Y30" s="587" t="s">
        <v>186</v>
      </c>
      <c r="Z30" s="588"/>
      <c r="AA30" s="543"/>
      <c r="AB30" s="544"/>
      <c r="AC30" s="544"/>
      <c r="AD30" s="544"/>
      <c r="AE30" s="544"/>
      <c r="AF30" s="44" t="s">
        <v>13</v>
      </c>
      <c r="AL30" s="535">
        <v>2279.3000000000002</v>
      </c>
      <c r="AM30" s="536"/>
      <c r="AN30" s="536"/>
      <c r="AO30" s="536"/>
      <c r="AP30" s="52" t="s">
        <v>13</v>
      </c>
      <c r="AS30" s="580"/>
      <c r="AT30" s="577"/>
      <c r="AU30" s="577"/>
      <c r="AV30" s="578"/>
      <c r="AW30" s="413"/>
    </row>
    <row r="31" spans="2:49" ht="27" customHeight="1" thickTop="1" thickBot="1" x14ac:dyDescent="0.2">
      <c r="B31" s="614" t="s">
        <v>226</v>
      </c>
      <c r="C31" s="615"/>
      <c r="D31" s="603">
        <v>2300</v>
      </c>
      <c r="E31" s="603"/>
      <c r="F31" s="603"/>
      <c r="G31" s="195" t="s">
        <v>198</v>
      </c>
      <c r="H31" s="581">
        <f>+AS24</f>
        <v>2255.6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3" zoomScaleNormal="100" workbookViewId="0">
      <selection activeCell="D34" sqref="D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v>
      </c>
      <c r="E24" s="603"/>
      <c r="F24" s="603"/>
      <c r="G24" s="195" t="s">
        <v>198</v>
      </c>
      <c r="H24" s="581">
        <f>+F12</f>
        <v>0.4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0.4</v>
      </c>
      <c r="Q27" s="586"/>
      <c r="R27" s="586"/>
      <c r="S27" s="586"/>
      <c r="T27" s="44" t="s">
        <v>38</v>
      </c>
      <c r="U27" s="64"/>
      <c r="V27" s="64"/>
      <c r="Y27" s="62" t="s">
        <v>39</v>
      </c>
      <c r="Z27" s="65"/>
      <c r="AH27" s="53"/>
      <c r="AI27" s="53"/>
      <c r="AJ27" s="53"/>
      <c r="AK27" s="53"/>
      <c r="AL27" s="549">
        <f>+AH18+P27</f>
        <v>0.4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v>
      </c>
      <c r="E29" s="603"/>
      <c r="F29" s="603"/>
      <c r="G29" s="195" t="s">
        <v>198</v>
      </c>
      <c r="H29" s="581">
        <f>+AL27</f>
        <v>0.4</v>
      </c>
      <c r="I29" s="582"/>
      <c r="J29" s="195" t="s">
        <v>198</v>
      </c>
      <c r="M29" s="555"/>
      <c r="P29" s="56"/>
      <c r="Q29" s="144"/>
      <c r="R29" s="51" t="s">
        <v>183</v>
      </c>
      <c r="S29" s="557" t="s">
        <v>33</v>
      </c>
      <c r="T29" s="571"/>
      <c r="U29" s="571"/>
      <c r="V29" s="572"/>
      <c r="W29" s="48"/>
      <c r="X29" s="66"/>
      <c r="Y29" s="587" t="s">
        <v>258</v>
      </c>
      <c r="Z29" s="588"/>
      <c r="AA29" s="543">
        <f>0.4</f>
        <v>0.4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0.4</v>
      </c>
      <c r="I30" s="582"/>
      <c r="J30" s="195" t="s">
        <v>198</v>
      </c>
      <c r="M30" s="555"/>
      <c r="P30" s="56"/>
      <c r="R30" s="585">
        <f>+ROUND(AA28,1)+ROUND(AA29,1)+ROUND(AA30,1)</f>
        <v>0.4</v>
      </c>
      <c r="S30" s="586"/>
      <c r="T30" s="586"/>
      <c r="U30" s="586"/>
      <c r="V30" s="44" t="s">
        <v>16</v>
      </c>
      <c r="Y30" s="587" t="s">
        <v>186</v>
      </c>
      <c r="Z30" s="588"/>
      <c r="AA30" s="543"/>
      <c r="AB30" s="544"/>
      <c r="AC30" s="544"/>
      <c r="AD30" s="544"/>
      <c r="AE30" s="544"/>
      <c r="AF30" s="44" t="s">
        <v>13</v>
      </c>
      <c r="AL30" s="535">
        <v>0.4</v>
      </c>
      <c r="AM30" s="536"/>
      <c r="AN30" s="536"/>
      <c r="AO30" s="536"/>
      <c r="AP30" s="52" t="s">
        <v>13</v>
      </c>
      <c r="AS30" s="580"/>
      <c r="AT30" s="577"/>
      <c r="AU30" s="577"/>
      <c r="AV30" s="578"/>
      <c r="AW30" s="413"/>
    </row>
    <row r="31" spans="2:49" ht="27" customHeight="1" thickTop="1" thickBot="1" x14ac:dyDescent="0.2">
      <c r="B31" s="614" t="s">
        <v>226</v>
      </c>
      <c r="C31" s="615"/>
      <c r="D31" s="603">
        <v>20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2"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0.5</v>
      </c>
      <c r="Q27" s="586"/>
      <c r="R27" s="586"/>
      <c r="S27" s="586"/>
      <c r="T27" s="44" t="s">
        <v>38</v>
      </c>
      <c r="U27" s="64"/>
      <c r="V27" s="64"/>
      <c r="Y27" s="62" t="s">
        <v>39</v>
      </c>
      <c r="Z27" s="65"/>
      <c r="AH27" s="53"/>
      <c r="AI27" s="53"/>
      <c r="AJ27" s="53"/>
      <c r="AK27" s="53"/>
      <c r="AL27" s="549">
        <f>+AH18+P27</f>
        <v>0.5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0.5</v>
      </c>
      <c r="I29" s="582"/>
      <c r="J29" s="195" t="s">
        <v>198</v>
      </c>
      <c r="M29" s="555"/>
      <c r="P29" s="56"/>
      <c r="Q29" s="144"/>
      <c r="R29" s="51" t="s">
        <v>183</v>
      </c>
      <c r="S29" s="557" t="s">
        <v>33</v>
      </c>
      <c r="T29" s="571"/>
      <c r="U29" s="571"/>
      <c r="V29" s="572"/>
      <c r="W29" s="48"/>
      <c r="X29" s="66"/>
      <c r="Y29" s="587" t="s">
        <v>258</v>
      </c>
      <c r="Z29" s="588"/>
      <c r="AA29" s="543">
        <v>0.5</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0.5</v>
      </c>
      <c r="I30" s="582"/>
      <c r="J30" s="195" t="s">
        <v>198</v>
      </c>
      <c r="M30" s="555"/>
      <c r="P30" s="56"/>
      <c r="R30" s="585">
        <f>+ROUND(AA28,1)+ROUND(AA29,1)+ROUND(AA30,1)</f>
        <v>0.5</v>
      </c>
      <c r="S30" s="586"/>
      <c r="T30" s="586"/>
      <c r="U30" s="586"/>
      <c r="V30" s="44" t="s">
        <v>16</v>
      </c>
      <c r="Y30" s="587" t="s">
        <v>186</v>
      </c>
      <c r="Z30" s="588"/>
      <c r="AA30" s="543"/>
      <c r="AB30" s="544"/>
      <c r="AC30" s="544"/>
      <c r="AD30" s="544"/>
      <c r="AE30" s="544"/>
      <c r="AF30" s="44" t="s">
        <v>13</v>
      </c>
      <c r="AL30" s="535">
        <v>0.5</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3"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4"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55.5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62.5</v>
      </c>
      <c r="E24" s="603"/>
      <c r="F24" s="603"/>
      <c r="G24" s="195" t="s">
        <v>198</v>
      </c>
      <c r="H24" s="581">
        <f>+F12</f>
        <v>55.5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55.5</v>
      </c>
      <c r="Q27" s="586"/>
      <c r="R27" s="586"/>
      <c r="S27" s="586"/>
      <c r="T27" s="44" t="s">
        <v>38</v>
      </c>
      <c r="U27" s="64"/>
      <c r="V27" s="64"/>
      <c r="Y27" s="62" t="s">
        <v>39</v>
      </c>
      <c r="Z27" s="65"/>
      <c r="AH27" s="53"/>
      <c r="AI27" s="53"/>
      <c r="AJ27" s="53"/>
      <c r="AK27" s="53"/>
      <c r="AL27" s="549">
        <f>+AH18+P27</f>
        <v>55.5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62.5</v>
      </c>
      <c r="E29" s="603"/>
      <c r="F29" s="603"/>
      <c r="G29" s="195" t="s">
        <v>198</v>
      </c>
      <c r="H29" s="581">
        <f>+AL27</f>
        <v>55.5</v>
      </c>
      <c r="I29" s="582"/>
      <c r="J29" s="195" t="s">
        <v>198</v>
      </c>
      <c r="M29" s="555"/>
      <c r="P29" s="56"/>
      <c r="Q29" s="144"/>
      <c r="R29" s="51" t="s">
        <v>183</v>
      </c>
      <c r="S29" s="557" t="s">
        <v>33</v>
      </c>
      <c r="T29" s="571"/>
      <c r="U29" s="571"/>
      <c r="V29" s="572"/>
      <c r="W29" s="48"/>
      <c r="X29" s="66"/>
      <c r="Y29" s="587" t="s">
        <v>258</v>
      </c>
      <c r="Z29" s="588"/>
      <c r="AA29" s="543">
        <v>50.5</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55.5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7.5</v>
      </c>
      <c r="E31" s="603"/>
      <c r="F31" s="603"/>
      <c r="G31" s="195" t="s">
        <v>198</v>
      </c>
      <c r="H31" s="581">
        <f>+AS24</f>
        <v>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D24" sqref="D24: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7"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7" zoomScaleNormal="100" workbookViewId="0">
      <selection activeCell="D24" sqref="D24: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5"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v>
      </c>
      <c r="E24" s="603"/>
      <c r="F24" s="603"/>
      <c r="G24" s="195" t="s">
        <v>198</v>
      </c>
      <c r="H24" s="581">
        <f>+F12</f>
        <v>11.6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11.6</v>
      </c>
      <c r="Q27" s="586"/>
      <c r="R27" s="586"/>
      <c r="S27" s="586"/>
      <c r="T27" s="44" t="s">
        <v>38</v>
      </c>
      <c r="U27" s="64"/>
      <c r="V27" s="64"/>
      <c r="Y27" s="62" t="s">
        <v>39</v>
      </c>
      <c r="Z27" s="65"/>
      <c r="AH27" s="53"/>
      <c r="AI27" s="53"/>
      <c r="AJ27" s="53"/>
      <c r="AK27" s="53"/>
      <c r="AL27" s="549">
        <f>+AH18+P27</f>
        <v>11.6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v>
      </c>
      <c r="E29" s="603"/>
      <c r="F29" s="603"/>
      <c r="G29" s="195" t="s">
        <v>198</v>
      </c>
      <c r="H29" s="581">
        <f>+AL27</f>
        <v>11.6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v>
      </c>
      <c r="E31" s="603"/>
      <c r="F31" s="603"/>
      <c r="G31" s="195" t="s">
        <v>198</v>
      </c>
      <c r="H31" s="581">
        <f>+AS24</f>
        <v>11.6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0.1</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0.1</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0.1</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太陽油脂株式会社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J9" sqref="J9"/>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太陽油脂株式会社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2325</v>
      </c>
      <c r="I9" s="320">
        <f>IF(OR(ｳ.廃油!D24&gt;0,ｳ.廃油!D24&lt;0),ｳ.廃油!D24,IF(I$19&gt;0,"0",0))</f>
        <v>25</v>
      </c>
      <c r="J9" s="320" t="str">
        <f>IF(OR(ｴ.廃酸!$D24&gt;0,ｴ.廃酸!$D24&lt;0),ｴ.廃酸!D24,IF(J$19&gt;0,"0",0))</f>
        <v>0</v>
      </c>
      <c r="K9" s="320">
        <f>IF(OR(ｵ.廃ｱﾙｶﾘ!$D24&gt;0,ｵ.廃ｱﾙｶﾘ!$D24&lt;0),ｵ.廃ｱﾙｶﾘ!D24,IF(K$19&gt;0,"0",0))</f>
        <v>0</v>
      </c>
      <c r="L9" s="320">
        <f>IF(OR(ｶ.廃ﾌﾟﾗ類!D24&gt;0,ｶ.廃ﾌﾟﾗ類!D24&lt;0),ｶ.廃ﾌﾟﾗ類!D24,IF(L$19&gt;0,"0",0))</f>
        <v>62.5</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20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25</v>
      </c>
      <c r="T9" s="320">
        <f>IF(OR(ｾ.ｶﾞﾗｽ･ｺﾝｸﾘ･陶磁器くず!D24&gt;0,ｾ.ｶﾞﾗｽ･ｺﾝｸﾘ･陶磁器くず!D24&lt;0),ｾ.ｶﾞﾗｽ･ｺﾝｸﾘ･陶磁器くず!D24,IF(T$19&gt;0,"0",0))</f>
        <v>0.1</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2457.6</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t="str">
        <f>IF(OR(ｳ.廃油!D25&gt;0,ｳ.廃油!D25&lt;0),ｳ.廃油!D25,IF(I$19&gt;0,"0",0))</f>
        <v>0</v>
      </c>
      <c r="J10" s="323" t="str">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t="str">
        <f>IF(OR(ｳ.廃油!D26&gt;0,ｳ.廃油!D26&lt;0),ｳ.廃油!D26,IF(I$19&gt;0,"0",0))</f>
        <v>0</v>
      </c>
      <c r="J11" s="326" t="str">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t="str">
        <f>IF(OR(ｳ.廃油!D27&gt;0,ｳ.廃油!D27&lt;0),ｳ.廃油!D27,IF(I$19&gt;0,"0",0))</f>
        <v>0</v>
      </c>
      <c r="J12" s="326" t="str">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t="str">
        <f>IF(OR(ｳ.廃油!D28&gt;0,ｳ.廃油!D28&lt;0),ｳ.廃油!D28,IF(I$19&gt;0,"0",0))</f>
        <v>0</v>
      </c>
      <c r="J13" s="326" t="str">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2325</v>
      </c>
      <c r="I14" s="326">
        <f>IF(OR(ｳ.廃油!D29&gt;0,ｳ.廃油!D29&lt;0),ｳ.廃油!D29,IF(I$19&gt;0,"0",0))</f>
        <v>25</v>
      </c>
      <c r="J14" s="326" t="str">
        <f>IF(OR(ｴ.廃酸!$D29&gt;0,ｴ.廃酸!$D29&lt;0),ｴ.廃酸!D29,IF(J$19&gt;0,"0",0))</f>
        <v>0</v>
      </c>
      <c r="K14" s="326">
        <f>IF(OR(ｵ.廃ｱﾙｶﾘ!$D29&gt;0,ｵ.廃ｱﾙｶﾘ!$D29&lt;0),ｵ.廃ｱﾙｶﾘ!D29,IF(K$19&gt;0,"0",0))</f>
        <v>0</v>
      </c>
      <c r="L14" s="326">
        <f>IF(OR(ｶ.廃ﾌﾟﾗ類!D29&gt;0,ｶ.廃ﾌﾟﾗ類!D29&lt;0),ｶ.廃ﾌﾟﾗ類!D29,IF(L$19&gt;0,"0",0))</f>
        <v>62.5</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20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25</v>
      </c>
      <c r="T14" s="326">
        <f>IF(OR(ｾ.ｶﾞﾗｽ･ｺﾝｸﾘ･陶磁器くず!D29&gt;0,ｾ.ｶﾞﾗｽ･ｺﾝｸﾘ･陶磁器くず!D29&lt;0),ｾ.ｶﾞﾗｽ･ｺﾝｸﾘ･陶磁器くず!D29,IF(T$19&gt;0,"0",0))</f>
        <v>0.1</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2457.6</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t="str">
        <f>IF(OR(ｳ.廃油!D30&gt;0,ｳ.廃油!D30&lt;0),ｳ.廃油!D30,IF(I$19&gt;0,"0",0))</f>
        <v>0</v>
      </c>
      <c r="J15" s="326" t="str">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2300</v>
      </c>
      <c r="I16" s="326">
        <f>IF(OR(ｳ.廃油!D31&gt;0,ｳ.廃油!D31&lt;0),ｳ.廃油!D31,IF(I$19&gt;0,"0",0))</f>
        <v>20</v>
      </c>
      <c r="J16" s="326" t="str">
        <f>IF(OR(ｴ.廃酸!$D31&gt;0,ｴ.廃酸!$D31&lt;0),ｴ.廃酸!D31,IF(J$19&gt;0,"0",0))</f>
        <v>0</v>
      </c>
      <c r="K16" s="326">
        <f>IF(OR(ｵ.廃ｱﾙｶﾘ!$D31&gt;0,ｵ.廃ｱﾙｶﾘ!$D31&lt;0),ｵ.廃ｱﾙｶﾘ!D31,IF(K$19&gt;0,"0",0))</f>
        <v>0</v>
      </c>
      <c r="L16" s="326">
        <f>IF(OR(ｶ.廃ﾌﾟﾗ類!D31&gt;0,ｶ.廃ﾌﾟﾗ類!D31&lt;0),ｶ.廃ﾌﾟﾗ類!D31,IF(L$19&gt;0,"0",0))</f>
        <v>7.5</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20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25</v>
      </c>
      <c r="T16" s="326">
        <f>IF(OR(ｾ.ｶﾞﾗｽ･ｺﾝｸﾘ･陶磁器くず!D31&gt;0,ｾ.ｶﾞﾗｽ･ｺﾝｸﾘ･陶磁器くず!D31&lt;0),ｾ.ｶﾞﾗｽ･ｺﾝｸﾘ･陶磁器くず!D31,IF(T$19&gt;0,"0",0))</f>
        <v>0.1</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2372.6</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t="str">
        <f>IF(OR(ｳ.廃油!D32&gt;0,ｳ.廃油!D32&lt;0),ｳ.廃油!D32,IF(I$19&gt;0,"0",0))</f>
        <v>0</v>
      </c>
      <c r="J17" s="326" t="str">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t="str">
        <f>IF(OR(ｳ.廃油!D33&gt;0,ｳ.廃油!D33&lt;0),ｳ.廃油!D33,IF(I$19&gt;0,"0",0))</f>
        <v>0</v>
      </c>
      <c r="J18" s="329" t="str">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2279.2999999999997</v>
      </c>
      <c r="I19" s="332">
        <f t="shared" si="1"/>
        <v>0.4</v>
      </c>
      <c r="J19" s="332">
        <f t="shared" si="1"/>
        <v>0.5</v>
      </c>
      <c r="K19" s="332">
        <f t="shared" si="1"/>
        <v>0</v>
      </c>
      <c r="L19" s="332">
        <f t="shared" si="1"/>
        <v>55.5</v>
      </c>
      <c r="M19" s="332">
        <f t="shared" si="1"/>
        <v>0</v>
      </c>
      <c r="N19" s="332">
        <f t="shared" si="1"/>
        <v>0</v>
      </c>
      <c r="O19" s="332">
        <f t="shared" si="1"/>
        <v>0</v>
      </c>
      <c r="P19" s="332">
        <f t="shared" si="1"/>
        <v>0</v>
      </c>
      <c r="Q19" s="332">
        <f t="shared" si="1"/>
        <v>0</v>
      </c>
      <c r="R19" s="332">
        <f t="shared" si="1"/>
        <v>0</v>
      </c>
      <c r="S19" s="332">
        <f t="shared" si="1"/>
        <v>11.6</v>
      </c>
      <c r="T19" s="332">
        <f t="shared" si="1"/>
        <v>0</v>
      </c>
      <c r="U19" s="332">
        <f t="shared" si="1"/>
        <v>0</v>
      </c>
      <c r="V19" s="332">
        <f t="shared" si="1"/>
        <v>0</v>
      </c>
      <c r="W19" s="332">
        <f t="shared" si="1"/>
        <v>0</v>
      </c>
      <c r="X19" s="332">
        <f t="shared" si="1"/>
        <v>0</v>
      </c>
      <c r="Y19" s="332">
        <f t="shared" si="1"/>
        <v>0</v>
      </c>
      <c r="Z19" s="333">
        <f t="shared" si="1"/>
        <v>0</v>
      </c>
      <c r="AA19" s="334">
        <f t="shared" ref="AA19:AA25" si="2">SUM(G19:Z19)</f>
        <v>2347.2999999999997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2279.2999999999997</v>
      </c>
      <c r="I37" s="368">
        <f t="shared" si="8"/>
        <v>0.4</v>
      </c>
      <c r="J37" s="368">
        <f t="shared" si="8"/>
        <v>0.5</v>
      </c>
      <c r="K37" s="368">
        <f t="shared" si="8"/>
        <v>0</v>
      </c>
      <c r="L37" s="368">
        <f t="shared" si="8"/>
        <v>55.5</v>
      </c>
      <c r="M37" s="368">
        <f t="shared" si="8"/>
        <v>0</v>
      </c>
      <c r="N37" s="368">
        <f t="shared" si="8"/>
        <v>0</v>
      </c>
      <c r="O37" s="368">
        <f t="shared" si="8"/>
        <v>0</v>
      </c>
      <c r="P37" s="368">
        <f t="shared" si="8"/>
        <v>0</v>
      </c>
      <c r="Q37" s="368">
        <f t="shared" si="8"/>
        <v>0</v>
      </c>
      <c r="R37" s="368">
        <f t="shared" si="8"/>
        <v>0</v>
      </c>
      <c r="S37" s="368">
        <f t="shared" si="8"/>
        <v>11.6</v>
      </c>
      <c r="T37" s="368">
        <f t="shared" si="8"/>
        <v>0</v>
      </c>
      <c r="U37" s="368">
        <f t="shared" si="8"/>
        <v>0</v>
      </c>
      <c r="V37" s="368">
        <f t="shared" si="8"/>
        <v>0</v>
      </c>
      <c r="W37" s="368">
        <f t="shared" si="8"/>
        <v>0</v>
      </c>
      <c r="X37" s="368">
        <f t="shared" si="8"/>
        <v>0</v>
      </c>
      <c r="Y37" s="368">
        <f t="shared" si="8"/>
        <v>0</v>
      </c>
      <c r="Z37" s="369">
        <f t="shared" si="8"/>
        <v>0</v>
      </c>
      <c r="AA37" s="370">
        <f t="shared" si="4"/>
        <v>2347.2999999999997</v>
      </c>
    </row>
    <row r="38" spans="2:27" ht="24" customHeight="1" x14ac:dyDescent="0.15">
      <c r="B38" s="167"/>
      <c r="C38" s="655"/>
      <c r="D38" s="208"/>
      <c r="E38" s="206" t="s">
        <v>262</v>
      </c>
      <c r="F38" s="391"/>
      <c r="G38" s="359">
        <f t="shared" ref="G38:Z38" si="9">SUM(G39:G41)</f>
        <v>0</v>
      </c>
      <c r="H38" s="359">
        <f t="shared" si="9"/>
        <v>2279.2999999999997</v>
      </c>
      <c r="I38" s="359">
        <f t="shared" si="9"/>
        <v>0.4</v>
      </c>
      <c r="J38" s="359">
        <f t="shared" si="9"/>
        <v>0.5</v>
      </c>
      <c r="K38" s="359">
        <f t="shared" si="9"/>
        <v>0</v>
      </c>
      <c r="L38" s="359">
        <f t="shared" si="9"/>
        <v>55.5</v>
      </c>
      <c r="M38" s="359">
        <f t="shared" si="9"/>
        <v>0</v>
      </c>
      <c r="N38" s="359">
        <f t="shared" si="9"/>
        <v>0</v>
      </c>
      <c r="O38" s="359">
        <f t="shared" si="9"/>
        <v>0</v>
      </c>
      <c r="P38" s="359">
        <f t="shared" si="9"/>
        <v>0</v>
      </c>
      <c r="Q38" s="359">
        <f t="shared" si="9"/>
        <v>0</v>
      </c>
      <c r="R38" s="359">
        <f t="shared" si="9"/>
        <v>0</v>
      </c>
      <c r="S38" s="359">
        <f t="shared" si="9"/>
        <v>11.6</v>
      </c>
      <c r="T38" s="359">
        <f t="shared" si="9"/>
        <v>0</v>
      </c>
      <c r="U38" s="359">
        <f t="shared" si="9"/>
        <v>0</v>
      </c>
      <c r="V38" s="359">
        <f t="shared" si="9"/>
        <v>0</v>
      </c>
      <c r="W38" s="359">
        <f t="shared" si="9"/>
        <v>0</v>
      </c>
      <c r="X38" s="359">
        <f t="shared" si="9"/>
        <v>0</v>
      </c>
      <c r="Y38" s="359">
        <f t="shared" si="9"/>
        <v>0</v>
      </c>
      <c r="Z38" s="360">
        <f t="shared" si="9"/>
        <v>0</v>
      </c>
      <c r="AA38" s="361">
        <f t="shared" si="4"/>
        <v>2347.2999999999997</v>
      </c>
    </row>
    <row r="39" spans="2:27" ht="24" customHeight="1" x14ac:dyDescent="0.15">
      <c r="B39" s="167"/>
      <c r="C39" s="655"/>
      <c r="D39" s="209"/>
      <c r="E39" s="204"/>
      <c r="F39" s="202" t="s">
        <v>235</v>
      </c>
      <c r="G39" s="362">
        <f>+ｱ.燃え殻!$AA$28</f>
        <v>0</v>
      </c>
      <c r="H39" s="362">
        <f>+ｲ.汚泥!$AA$28</f>
        <v>2255.6</v>
      </c>
      <c r="I39" s="362">
        <f>+ｳ.廃油!$AA$28</f>
        <v>0</v>
      </c>
      <c r="J39" s="362">
        <f>+ｴ.廃酸!$AA$28</f>
        <v>0</v>
      </c>
      <c r="K39" s="362">
        <f>+ｵ.廃ｱﾙｶﾘ!$AA$28</f>
        <v>0</v>
      </c>
      <c r="L39" s="362">
        <f>+ｶ.廃ﾌﾟﾗ類!$AA$28</f>
        <v>5</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11.6</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2272.1999999999998</v>
      </c>
    </row>
    <row r="40" spans="2:27" ht="24" customHeight="1" x14ac:dyDescent="0.15">
      <c r="B40" s="167"/>
      <c r="C40" s="655"/>
      <c r="D40" s="209"/>
      <c r="E40" s="204"/>
      <c r="F40" s="202" t="s">
        <v>261</v>
      </c>
      <c r="G40" s="362">
        <f>+ｱ.燃え殻!$AA$29</f>
        <v>0</v>
      </c>
      <c r="H40" s="362">
        <f>+ｲ.汚泥!$AA$29</f>
        <v>23.7</v>
      </c>
      <c r="I40" s="362">
        <f>+ｳ.廃油!$AA$29</f>
        <v>0.4</v>
      </c>
      <c r="J40" s="362">
        <f>+ｴ.廃酸!$AA$29</f>
        <v>0.5</v>
      </c>
      <c r="K40" s="362">
        <f>+ｵ.廃ｱﾙｶﾘ!$AA$29</f>
        <v>0</v>
      </c>
      <c r="L40" s="362">
        <f>+ｶ.廃ﾌﾟﾗ類!$AA$29</f>
        <v>50.5</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75.099999999999994</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2279.2999999999997</v>
      </c>
      <c r="I43" s="371">
        <f>+ｳ.廃油!$AL$27</f>
        <v>0.4</v>
      </c>
      <c r="J43" s="371">
        <f>+ｴ.廃酸!$AL$27</f>
        <v>0.5</v>
      </c>
      <c r="K43" s="371">
        <f>+ｵ.廃ｱﾙｶﾘ!$AL$27</f>
        <v>0</v>
      </c>
      <c r="L43" s="371">
        <f>+ｶ.廃ﾌﾟﾗ類!$AL$27</f>
        <v>55.5</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11.6</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2347.2999999999997</v>
      </c>
    </row>
    <row r="44" spans="2:27" ht="24" customHeight="1" x14ac:dyDescent="0.15">
      <c r="B44" s="167"/>
      <c r="C44" s="174"/>
      <c r="D44" s="172" t="s">
        <v>188</v>
      </c>
      <c r="E44" s="664" t="s">
        <v>238</v>
      </c>
      <c r="F44" s="665"/>
      <c r="G44" s="374">
        <f>+ｱ.燃え殻!$AL$30</f>
        <v>0</v>
      </c>
      <c r="H44" s="374">
        <f>+ｲ.汚泥!$AL$30</f>
        <v>2279.3000000000002</v>
      </c>
      <c r="I44" s="374">
        <f>+ｳ.廃油!$AL$30</f>
        <v>0.4</v>
      </c>
      <c r="J44" s="374">
        <f>+ｴ.廃酸!$AL$30</f>
        <v>0.5</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2280.2000000000003</v>
      </c>
    </row>
    <row r="45" spans="2:27" ht="24" customHeight="1" x14ac:dyDescent="0.15">
      <c r="B45" s="167"/>
      <c r="C45" s="174"/>
      <c r="D45" s="389" t="s">
        <v>190</v>
      </c>
      <c r="E45" s="666" t="s">
        <v>239</v>
      </c>
      <c r="F45" s="667"/>
      <c r="G45" s="377">
        <f>+ｱ.燃え殻!$AS$24</f>
        <v>0</v>
      </c>
      <c r="H45" s="377">
        <f>+ｲ.汚泥!$AS$24</f>
        <v>2255.6</v>
      </c>
      <c r="I45" s="377">
        <f>+ｳ.廃油!$AS$24</f>
        <v>0</v>
      </c>
      <c r="J45" s="377">
        <f>+ｴ.廃酸!$AS$24</f>
        <v>0</v>
      </c>
      <c r="K45" s="377">
        <f>+ｵ.廃ｱﾙｶﾘ!$AS$24</f>
        <v>0</v>
      </c>
      <c r="L45" s="377">
        <f>+ｶ.廃ﾌﾟﾗ類!$AS$24</f>
        <v>5</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11.6</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2272.1999999999998</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4604.2999999999993</v>
      </c>
      <c r="I55" s="414">
        <f t="shared" si="10"/>
        <v>25.4</v>
      </c>
      <c r="J55" s="414">
        <f t="shared" si="10"/>
        <v>0.5</v>
      </c>
      <c r="K55" s="414">
        <f t="shared" si="10"/>
        <v>0</v>
      </c>
      <c r="L55" s="414">
        <f t="shared" si="10"/>
        <v>118</v>
      </c>
      <c r="M55" s="414">
        <f t="shared" si="10"/>
        <v>0</v>
      </c>
      <c r="N55" s="414">
        <f t="shared" si="10"/>
        <v>0</v>
      </c>
      <c r="O55" s="414">
        <f t="shared" si="10"/>
        <v>0</v>
      </c>
      <c r="P55" s="414">
        <f t="shared" si="10"/>
        <v>20</v>
      </c>
      <c r="Q55" s="414">
        <f t="shared" si="10"/>
        <v>0</v>
      </c>
      <c r="R55" s="414">
        <f t="shared" si="10"/>
        <v>0</v>
      </c>
      <c r="S55" s="414">
        <f t="shared" si="10"/>
        <v>36.6</v>
      </c>
      <c r="T55" s="414">
        <f t="shared" si="10"/>
        <v>0.1</v>
      </c>
      <c r="U55" s="414">
        <f t="shared" si="10"/>
        <v>0</v>
      </c>
      <c r="V55" s="414">
        <f t="shared" si="10"/>
        <v>0</v>
      </c>
      <c r="W55" s="414">
        <f t="shared" si="10"/>
        <v>0</v>
      </c>
      <c r="X55" s="414">
        <f t="shared" si="10"/>
        <v>0</v>
      </c>
      <c r="Y55" s="414">
        <f t="shared" si="10"/>
        <v>0</v>
      </c>
      <c r="Z55" s="414">
        <f t="shared" si="10"/>
        <v>0</v>
      </c>
      <c r="AA55" s="415">
        <f>+AA9+AA19+AA20</f>
        <v>4804.8999999999996</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N5" sqref="N5"/>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f>+表紙!L34</f>
        <v>45472</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神奈川県横浜市神奈川区守屋町２－７</v>
      </c>
      <c r="K16" s="705"/>
      <c r="L16" s="706"/>
      <c r="M16" s="706"/>
      <c r="N16" s="706"/>
      <c r="O16" s="707"/>
    </row>
    <row r="17" spans="1:15" ht="26.25" customHeight="1" x14ac:dyDescent="0.15">
      <c r="C17" s="78"/>
      <c r="H17" s="23" t="s">
        <v>7</v>
      </c>
      <c r="I17" s="23"/>
      <c r="J17" s="705" t="str">
        <f>+表紙!J40</f>
        <v>太陽油脂株式会社
代表取締役社長　中山 悟</v>
      </c>
      <c r="K17" s="705"/>
      <c r="L17" s="706"/>
      <c r="M17" s="706"/>
      <c r="N17" s="706"/>
      <c r="O17" s="707"/>
    </row>
    <row r="18" spans="1:15" x14ac:dyDescent="0.15">
      <c r="C18" s="78"/>
      <c r="J18" s="21" t="s">
        <v>8</v>
      </c>
      <c r="O18" s="79"/>
    </row>
    <row r="19" spans="1:15" x14ac:dyDescent="0.15">
      <c r="C19" s="78"/>
      <c r="J19" s="24" t="s">
        <v>9</v>
      </c>
      <c r="K19" s="24"/>
      <c r="L19" s="718" t="str">
        <f>IF(+表紙!L42="","",+表紙!L42)</f>
        <v>045-441-4951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太陽油脂株式会社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2635</v>
      </c>
      <c r="N25" s="743"/>
      <c r="O25" s="744"/>
    </row>
    <row r="26" spans="1:15" ht="18" customHeight="1" x14ac:dyDescent="0.15">
      <c r="C26" s="467" t="s">
        <v>11</v>
      </c>
      <c r="D26" s="468"/>
      <c r="E26" s="469"/>
      <c r="F26" s="729" t="str">
        <f>+表紙!F49</f>
        <v>神奈川県横浜市神奈川区守屋町２－７</v>
      </c>
      <c r="G26" s="730"/>
      <c r="H26" s="730"/>
      <c r="I26" s="730"/>
      <c r="J26" s="730"/>
      <c r="K26" s="730"/>
      <c r="L26" s="126" t="s">
        <v>172</v>
      </c>
      <c r="M26" s="223"/>
      <c r="N26" s="733" t="str">
        <f>IF(+表紙!N49="","",+表紙!N49)</f>
        <v>045-441-4962</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Ｅ09－食料品製造業</v>
      </c>
      <c r="G29" s="696"/>
      <c r="H29" s="696"/>
      <c r="I29" s="696"/>
      <c r="J29" s="30" t="s">
        <v>47</v>
      </c>
      <c r="K29" s="30"/>
      <c r="L29" s="745" t="str">
        <f>+表紙!L52</f>
        <v>0982　　食用油脂加工業</v>
      </c>
      <c r="M29" s="745"/>
      <c r="N29" s="703"/>
      <c r="O29" s="704"/>
    </row>
    <row r="30" spans="1:15" ht="22.5" customHeight="1" x14ac:dyDescent="0.15">
      <c r="C30" s="296"/>
      <c r="D30" s="307" t="s">
        <v>19</v>
      </c>
      <c r="E30" s="308" t="s">
        <v>365</v>
      </c>
      <c r="F30" s="694" t="s">
        <v>366</v>
      </c>
      <c r="G30" s="418"/>
      <c r="H30" s="695"/>
      <c r="I30" s="694" t="s">
        <v>367</v>
      </c>
      <c r="J30" s="421"/>
      <c r="K30" s="431"/>
      <c r="L30" s="697">
        <f>+表紙!L53</f>
        <v>20163</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304</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2457.6</v>
      </c>
      <c r="I40" s="241" t="s">
        <v>4</v>
      </c>
      <c r="J40" s="447" t="s">
        <v>324</v>
      </c>
      <c r="K40" s="448"/>
      <c r="L40" s="449"/>
      <c r="M40" s="746">
        <f>+表紙!M63</f>
        <v>2457.6</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2372.6</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2024-07-19T07:35:55Z</dcterms:created>
  <dcterms:modified xsi:type="dcterms:W3CDTF">2024-09-09T10:05:15Z</dcterms:modified>
</cp:coreProperties>
</file>