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AL31" i="80" s="1"/>
  <c r="V52"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<sst xmlns="http://schemas.openxmlformats.org/spreadsheetml/2006/main" count="3275" uniqueCount="460">
  <si>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</si>
  <si>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</si>
  <si>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</si>
  <si>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</si>
  <si>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</si>
  <si>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</si>
  <si>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</si>
  <si>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</si>
  <si>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</si>
  <si>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</si>
  <si>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</si>
  <si>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</si>
  <si>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</si>
  <si>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</si>
  <si>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</si>
  <si>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</si>
  <si>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</si>
  <si>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</si>
  <si>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</si>
  <si>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</si>
  <si>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</si>
  <si>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</si>
  <si>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</si>
  <si>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</si>
  <si>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</si>
  <si>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</si>
  <si>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</si>
  <si>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</si>
  <si>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</si>
  <si>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</si>
  <si>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</si>
  <si>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</si>
  <si>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</si>
  <si>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</si>
  <si>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</si>
  <si>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</si>
  <si>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</si>
  <si>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</si>
  <si>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</si>
  <si>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</si>
  <si>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</si>
  <si>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</si>
  <si>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</si>
  <si>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</si>
  <si>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</si>
  <si>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</si>
  <si>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</si>
  <si>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</si>
  <si>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</si>
  <si>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</si>
  <si>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</si>
  <si>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</si>
  <si>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</si>
  <si>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</si>
  <si>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</si>
  <si>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</si>
  <si>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</si>
  <si>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</si>
  <si>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</si>
  <si>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</si>
  <si>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</si>
  <si>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</si>
  <si>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</si>
  <si>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</si>
  <si>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</si>
  <si>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</si>
  <si>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</si>
  <si>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</si>
  <si>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</si>
  <si>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</si>
  <si>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</si>
  <si>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</si>
  <si>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</si>
  <si>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</si>
  <si>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</si>
  <si>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</si>
  <si>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</si>
  <si>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</si>
  <si>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</si>
  <si>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</si>
  <si>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</si>
  <si>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</si>
  <si>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</si>
  <si>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</si>
  <si>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</si>
  <si>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</si>
  <si>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</si>
  <si>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</si>
  <si>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</si>
  <si>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</si>
  <si>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</si>
  <si>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</si>
  <si>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</si>
  <si>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</si>
  <si>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</si>
  <si>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</si>
  <si>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</si>
  <si>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</si>
  <si>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</si>
  <si>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</si>
  <si>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</si>
  <si>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</si>
  <si>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</si>
  <si>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</si>
  <si>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</si>
  <si>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</si>
  <si>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</si>
  <si>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</si>
  <si>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</si>
  <si>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</si>
  <si>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</si>
  <si>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</si>
  <si>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</si>
  <si>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</si>
  <si>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</si>
  <si>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</si>
  <si>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</si>
  <si>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</si>
  <si>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</si>
  <si>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</si>
  <si>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</si>
  <si>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</si>
  <si>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</si>
  <si>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</si>
  <si>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</si>
  <si>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</si>
  <si>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</si>
  <si>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</si>
  <si>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</si>
  <si>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</si>
  <si>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</si>
  <si>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</si>
  <si>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</si>
  <si>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</si>
  <si>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</si>
  <si>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</si>
  <si>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</si>
  <si>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</si>
  <si>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</si>
  <si>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</si>
  <si>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</si>
  <si>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</si>
  <si>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</si>
  <si>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</si>
  <si>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</si>
  <si>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</si>
  <si>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</si>
  <si>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</si>
  <si>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</si>
  <si>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</si>
  <si>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</si>
  <si>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</si>
  <si>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</si>
  <si>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</si>
  <si>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</si>
  <si>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</si>
  <si>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</si>
  <si>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</si>
  <si>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</si>
  <si>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</si>
  <si>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</si>
  <si>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</si>
  <si>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</si>
  <si>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</si>
  <si>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</si>
  <si>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</si>
  <si>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</si>
  <si>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</si>
  <si>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</si>
  <si>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</si>
  <si>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</si>
  <si>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</si>
  <si>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</si>
  <si>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</si>
  <si>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</si>
  <si>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</si>
  <si>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</si>
  <si>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</si>
  <si>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</si>
  <si>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</si>
  <si>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</si>
  <si>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</si>
  <si>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</si>
  <si>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</si>
  <si>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</si>
  <si>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</si>
  <si>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</si>
  <si>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</si>
  <si>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</si>
  <si>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</si>
  <si>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</si>
  <si>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</si>
  <si>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</si>
  <si>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</si>
  <si>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</si>
  <si>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</si>
  <si>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</si>
  <si>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</si>
  <si>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</si>
  <si>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</si>
  <si>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</si>
  <si>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</si>
  <si>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</si>
  <si>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</si>
  <si>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</si>
  <si>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</si>
  <si>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</si>
  <si>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</si>
  <si>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</si>
  <si>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</si>
  <si>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</si>
  <si>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</si>
  <si>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</si>
  <si>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</si>
  <si>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</si>
  <si>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</si>
  <si>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</si>
  <si>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</si>
  <si>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</si>
  <si>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</si>
  <si>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</si>
  <si>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</si>
  <si>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</si>
  <si>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</si>
  <si>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</si>
  <si>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</si>
  <si>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</si>
  <si>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</si>
  <si>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</si>
  <si>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</si>
  <si>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</si>
  <si>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</si>
  <si>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</si>
  <si>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</si>
  <si>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</si>
  <si>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</si>
  <si>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</si>
  <si>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</si>
  <si>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</si>
  <si>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</si>
  <si>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</si>
  <si>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</si>
  <si>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</si>
  <si>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</si>
  <si>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</si>
  <si>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</si>
  <si>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</si>
  <si>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</si>
  <si>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</si>
  <si>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</si>
  <si>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</si>
  <si>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</si>
  <si>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</si>
  <si>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</si>
  <si>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</si>
  <si>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</si>
  <si>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</si>
  <si>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</si>
  <si>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</si>
  <si>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</si>
  <si>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</si>
  <si>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</si>
  <si>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</si>
  <si>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</si>
  <si>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</si>
  <si>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</si>
  <si>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</si>
  <si>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</si>
  <si>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</si>
  <si>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</si>
  <si>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</si>
  <si>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</si>
  <si>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</si>
  <si>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</si>
  <si>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</si>
  <si>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</si>
  <si>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</si>
  <si>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</si>
  <si>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</si>
  <si>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</si>
  <si>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</si>
  <si>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</si>
  <si>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</si>
  <si>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</si>
  <si>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</si>
  <si>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</si>
  <si>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</si>
  <si>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</si>
  <si>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</si>
  <si>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</si>
  <si>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</si>
  <si>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</si>
  <si>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</si>
  <si>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</si>
  <si>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</si>
  <si>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</si>
  <si>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</si>
  <si>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</si>
  <si>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</si>
  <si>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</si>
  <si>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</si>
  <si>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</si>
  <si>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</si>
  <si>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</si>
  <si>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</si>
  <si>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</si>
  <si>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</si>
  <si>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</si>
  <si>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</si>
  <si>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</si>
  <si>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</si>
  <si>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</si>
  <si>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</si>
  <si>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</si>
  <si>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</si>
  <si>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</si>
  <si>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</si>
  <si>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</si>
  <si>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</si>
  <si>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</si>
  <si>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</si>
  <si>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</si>
  <si>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</si>
  <si>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</si>
  <si>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</si>
  <si>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</si>
  <si>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</si>
  <si>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</si>
  <si>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</si>
  <si>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</si>
  <si>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</si>
  <si>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</si>
  <si>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</si>
  <si>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</si>
  <si>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</si>
  <si>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</si>
  <si>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</si>
  <si>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</si>
  <si>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</si>
  <si>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</si>
  <si>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</si>
  <si>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</si>
  <si>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</si>
  <si>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</si>
  <si>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</si>
  <si>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</si>
  <si>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</si>
  <si>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</si>
  <si>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</si>
  <si>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</si>
  <si>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</si>
  <si>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</si>
  <si>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</si>
  <si>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</si>
  <si>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</si>
  <si>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</si>
  <si>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</si>
  <si>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</si>
  <si>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</si>
  <si>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</si>
  <si>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</si>
  <si>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</si>
  <si>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</si>
  <si>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</si>
  <si>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</si>
  <si>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</si>
  <si>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</si>
  <si>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</si>
  <si>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</si>
  <si>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</si>
  <si>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</si>
  <si>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</si>
  <si>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</si>
  <si>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</si>
  <si>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</si>
  <si>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</si>
  <si>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</si>
  <si>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</si>
  <si>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</si>
  <si>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</si>
  <si>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</si>
  <si>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</si>
  <si>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</si>
  <si>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</si>
  <si>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</si>
  <si>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</si>
  <si>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</si>
  <si>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</si>
  <si>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</si>
  <si>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</si>
  <si>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</si>
  <si>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</si>
  <si>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</si>
  <si>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</si>
  <si>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</si>
  <si>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</si>
  <si>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</si>
  <si>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</si>
  <si>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</si>
  <si>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</si>
  <si>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</si>
  <si>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</si>
  <si>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</si>
  <si>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</si>
  <si>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</si>
  <si>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</si>
  <si>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</si>
  <si>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</si>
  <si>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</si>
  <si>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</si>
  <si>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</si>
  <si>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</si>
  <si>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</si>
  <si>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</si>
  <si>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</si>
  <si>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</si>
  <si>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</si>
  <si>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</si>
  <si>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</si>
  <si>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</si>
  <si>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</si>
  <si>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</si>
  <si>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</si>
  <si>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</si>
  <si>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</si>
  <si>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</si>
  <si>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</si>
  <si>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</si>
  <si>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</si>
  <si>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</si>
  <si>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</si>
  <si>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</si>
  <si>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</si>
  <si>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</si>
  <si>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</si>
  <si>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</si>
  <si>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</si>
  <si>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</si>
  <si>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</si>
  <si>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</si>
  <si>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</si>
  <si>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</si>
  <si>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</si>
  <si>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</si>
  <si>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</si>
  <si>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</si>
  <si>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</si>
  <si>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</si>
  <si>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</si>
  <si>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</si>
  <si>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</si>
  <si>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</si>
  <si>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横浜市鶴見区駒岡４丁目20番21号</t>
    <rPh sb="0" eb="3">
      <t>ヨコハマシ</t>
    </rPh>
    <rPh sb="3" eb="6">
      <t>ツルミク</t>
    </rPh>
    <rPh sb="6" eb="8">
      <t>コマオカ</t>
    </rPh>
    <rPh sb="9" eb="11">
      <t>チョウメ</t>
    </rPh>
    <rPh sb="13" eb="14">
      <t>バン</t>
    </rPh>
    <rPh sb="16" eb="17">
      <t>ゴウ</t>
    </rPh>
    <phoneticPr fontId="3"/>
  </si>
  <si>
    <t>(株)坂本茂商店　代表取締役　坂本一幸</t>
    <rPh sb="0" eb="3">
      <t>カブ</t>
    </rPh>
    <rPh sb="3" eb="8">
      <t>サカモトシゲルショウテン</t>
    </rPh>
    <rPh sb="9" eb="14">
      <t>ダイヒョウトリシマリヤク</t>
    </rPh>
    <rPh sb="15" eb="19">
      <t>サカモトカズユキ</t>
    </rPh>
    <phoneticPr fontId="3"/>
  </si>
  <si>
    <t>045-571-1566</t>
    <phoneticPr fontId="3"/>
  </si>
  <si>
    <t>(株)坂本茂商店　　坂本生コン</t>
    <rPh sb="0" eb="3">
      <t>カブ</t>
    </rPh>
    <rPh sb="3" eb="8">
      <t>サカモトシゲルショウテン</t>
    </rPh>
    <rPh sb="10" eb="13">
      <t>サカモトナマ</t>
    </rPh>
    <phoneticPr fontId="3"/>
  </si>
  <si>
    <t>横浜市鶴見区獅子ヶ谷２丁目38番32号</t>
    <rPh sb="0" eb="3">
      <t>ヨコハマシ</t>
    </rPh>
    <rPh sb="3" eb="10">
      <t>ツルミクシシガヤ</t>
    </rPh>
    <rPh sb="11" eb="13">
      <t>チョウメ</t>
    </rPh>
    <rPh sb="15" eb="16">
      <t>バン</t>
    </rPh>
    <rPh sb="18" eb="19">
      <t>ゴウ</t>
    </rPh>
    <phoneticPr fontId="3"/>
  </si>
  <si>
    <t>045-573-6061</t>
    <phoneticPr fontId="3"/>
  </si>
  <si>
    <t>生コンクリート製造販売</t>
    <rPh sb="0" eb="1">
      <t>ナマ</t>
    </rPh>
    <rPh sb="7" eb="11">
      <t>セイゾウハンバイ</t>
    </rPh>
    <phoneticPr fontId="3"/>
  </si>
  <si>
    <t>令和  6  年  5  月 20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</si>
</sst>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microsoft.com/office/2017/10/relationships/person" Target="persons/person0.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5" zoomScale="95" zoomScaleNormal="100" zoomScaleSheetLayoutView="95" workbookViewId="0">
      <selection activeCell="L35" sqref="L3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459</v>
      </c>
      <c r="M34" s="475"/>
      <c r="N34" s="475"/>
      <c r="O34" s="476"/>
      <c r="Q34" s="20"/>
      <c r="R34" s="20"/>
      <c r="S34" s="20"/>
    </row>
    <row r="35" spans="1:19" ht="11.25" customHeight="1" x14ac:dyDescent="0.15">
      <c r="C35" s="78"/>
      <c r="O35" s="80"/>
      <c r="Q35" s="20"/>
      <c r="R35" s="20"/>
      <c r="S35" s="20"/>
    </row>
    <row r="36" spans="1:19" ht="13.5" x14ac:dyDescent="0.15">
      <c r="C36" s="442" t="s">
        <v>41</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452</v>
      </c>
      <c r="K39" s="454"/>
      <c r="L39" s="455"/>
      <c r="M39" s="455"/>
      <c r="N39" s="455"/>
      <c r="O39" s="456"/>
      <c r="Q39" s="20"/>
      <c r="R39" s="20"/>
    </row>
    <row r="40" spans="1:19" ht="26.25" customHeight="1" x14ac:dyDescent="0.15">
      <c r="C40" s="78"/>
      <c r="H40" s="23" t="s">
        <v>7</v>
      </c>
      <c r="I40" s="23"/>
      <c r="J40" s="454" t="s">
        <v>453</v>
      </c>
      <c r="K40" s="454"/>
      <c r="L40" s="455"/>
      <c r="M40" s="455"/>
      <c r="N40" s="455"/>
      <c r="O40" s="456"/>
    </row>
    <row r="41" spans="1:19" x14ac:dyDescent="0.15">
      <c r="C41" s="78"/>
      <c r="J41" s="21" t="s">
        <v>8</v>
      </c>
      <c r="O41" s="79"/>
    </row>
    <row r="42" spans="1:19" x14ac:dyDescent="0.15">
      <c r="C42" s="78"/>
      <c r="J42" s="24" t="s">
        <v>9</v>
      </c>
      <c r="K42" s="24"/>
      <c r="L42" s="457" t="s">
        <v>454</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455</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2651</v>
      </c>
      <c r="N48" s="481"/>
      <c r="O48" s="482"/>
    </row>
    <row r="49" spans="3:21" ht="18" customHeight="1" x14ac:dyDescent="0.15">
      <c r="C49" s="431" t="s">
        <v>11</v>
      </c>
      <c r="D49" s="463"/>
      <c r="E49" s="464"/>
      <c r="F49" s="450" t="s">
        <v>456</v>
      </c>
      <c r="G49" s="451"/>
      <c r="H49" s="451"/>
      <c r="I49" s="451"/>
      <c r="J49" s="451"/>
      <c r="K49" s="451"/>
      <c r="L49" s="126" t="s">
        <v>172</v>
      </c>
      <c r="M49" s="394"/>
      <c r="N49" s="483" t="s">
        <v>457</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131</v>
      </c>
      <c r="G52" s="514"/>
      <c r="H52" s="514"/>
      <c r="I52" s="514"/>
      <c r="J52" s="30" t="s">
        <v>47</v>
      </c>
      <c r="K52" s="30"/>
      <c r="L52" s="515" t="s">
        <v>458</v>
      </c>
      <c r="M52" s="515"/>
      <c r="N52" s="516"/>
      <c r="O52" s="517"/>
    </row>
    <row r="53" spans="3:21" ht="22.5" customHeight="1" x14ac:dyDescent="0.15">
      <c r="C53" s="296"/>
      <c r="D53" s="307" t="s">
        <v>19</v>
      </c>
      <c r="E53" s="308" t="s">
        <v>365</v>
      </c>
      <c r="F53" s="518" t="s">
        <v>366</v>
      </c>
      <c r="G53" s="519"/>
      <c r="H53" s="520"/>
      <c r="I53" s="518" t="s">
        <v>367</v>
      </c>
      <c r="J53" s="521"/>
      <c r="K53" s="522"/>
      <c r="L53" s="523">
        <v>810</v>
      </c>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22</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1800</v>
      </c>
      <c r="I63" s="241" t="s">
        <v>4</v>
      </c>
      <c r="J63" s="499" t="s">
        <v>324</v>
      </c>
      <c r="K63" s="500"/>
      <c r="L63" s="501"/>
      <c r="M63" s="497">
        <f>+別紙!AA14</f>
        <v>1800</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1800</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(株)坂本茂商店　　坂本生コン</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C14" zoomScaleNormal="100" workbookViewId="0">
      <selection activeCell="K19" sqref="K1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2700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1800</v>
      </c>
      <c r="E24" s="558"/>
      <c r="F24" s="558"/>
      <c r="G24" s="195" t="s">
        <v>198</v>
      </c>
      <c r="H24" s="547">
        <f>+F12</f>
        <v>2700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2700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2700</v>
      </c>
      <c r="Q27" s="607"/>
      <c r="R27" s="607"/>
      <c r="S27" s="607"/>
      <c r="T27" s="44" t="s">
        <v>38</v>
      </c>
      <c r="U27" s="64"/>
      <c r="V27" s="64"/>
      <c r="Y27" s="62" t="s">
        <v>39</v>
      </c>
      <c r="Z27" s="65"/>
      <c r="AH27" s="53"/>
      <c r="AI27" s="53"/>
      <c r="AJ27" s="53"/>
      <c r="AK27" s="53"/>
      <c r="AL27" s="577">
        <f>+AH18+P27</f>
        <v>2700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2700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1800</v>
      </c>
      <c r="E29" s="558"/>
      <c r="F29" s="558"/>
      <c r="G29" s="195" t="s">
        <v>198</v>
      </c>
      <c r="H29" s="547">
        <f>+AL27</f>
        <v>2700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2700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1800</v>
      </c>
      <c r="E31" s="558"/>
      <c r="F31" s="558"/>
      <c r="G31" s="195" t="s">
        <v>198</v>
      </c>
      <c r="H31" s="547">
        <f>+AS24</f>
        <v>2700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5"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900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900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900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900</v>
      </c>
      <c r="Q27" s="607"/>
      <c r="R27" s="607"/>
      <c r="S27" s="607"/>
      <c r="T27" s="44" t="s">
        <v>38</v>
      </c>
      <c r="U27" s="64"/>
      <c r="V27" s="64"/>
      <c r="Y27" s="62" t="s">
        <v>39</v>
      </c>
      <c r="Z27" s="65"/>
      <c r="AH27" s="53"/>
      <c r="AI27" s="53"/>
      <c r="AJ27" s="53"/>
      <c r="AK27" s="53"/>
      <c r="AL27" s="577">
        <f>+AH18+P27</f>
        <v>900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900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900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900</v>
      </c>
      <c r="I30" s="548"/>
      <c r="J30" s="195" t="s">
        <v>198</v>
      </c>
      <c r="M30" s="556"/>
      <c r="P30" s="56"/>
      <c r="R30" s="561">
        <f>+ROUND(AA28,1)+ROUND(AA29,1)+ROUND(AA30,1)</f>
        <v>900</v>
      </c>
      <c r="S30" s="607"/>
      <c r="T30" s="607"/>
      <c r="U30" s="607"/>
      <c r="V30" s="44" t="s">
        <v>16</v>
      </c>
      <c r="Y30" s="562" t="s">
        <v>186</v>
      </c>
      <c r="Z30" s="563"/>
      <c r="AA30" s="603"/>
      <c r="AB30" s="604"/>
      <c r="AC30" s="604"/>
      <c r="AD30" s="604"/>
      <c r="AE30" s="604"/>
      <c r="AF30" s="44" t="s">
        <v>13</v>
      </c>
      <c r="AL30" s="580">
        <v>900</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900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(株)坂本茂商店　　坂本生コン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(株)坂本茂商店　　坂本生コン</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1800</v>
      </c>
      <c r="U9" s="320">
        <f>IF(OR(ｿ.鉱さい!D24&gt;0,ｿ.鉱さい!D24&lt;0),ｿ.鉱さい!D24,IF(U$19&gt;0,"0",0))</f>
        <v>0</v>
      </c>
      <c r="V9" s="320" t="str">
        <f>IF(OR(ﾀ.がれき類!D24&gt;0,ﾀ.がれき類!D24&lt;0),ﾀ.がれき類!D24,IF(V$19&gt;0,"0",0))</f>
        <v>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1800</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1800</v>
      </c>
      <c r="U14" s="326">
        <f>IF(OR(ｿ.鉱さい!D29&gt;0,ｿ.鉱さい!D29&lt;0),ｿ.鉱さい!D29,IF(U$19&gt;0,"0",0))</f>
        <v>0</v>
      </c>
      <c r="V14" s="326" t="str">
        <f>IF(OR(ﾀ.がれき類!D29&gt;0,ﾀ.がれき類!D29&lt;0),ﾀ.がれき類!D29,IF(V$19&gt;0,"0",0))</f>
        <v>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f t="shared" si="0"/>
        <v>1800</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1800</v>
      </c>
      <c r="U16" s="326">
        <f>IF(OR(ｿ.鉱さい!D31&gt;0,ｿ.鉱さい!D31&lt;0),ｿ.鉱さい!D31,IF(U$19&gt;0,"0",0))</f>
        <v>0</v>
      </c>
      <c r="V16" s="326" t="str">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f t="shared" si="0"/>
        <v>1800</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2700</v>
      </c>
      <c r="U19" s="332">
        <f t="shared" si="1"/>
        <v>0</v>
      </c>
      <c r="V19" s="332">
        <f t="shared" si="1"/>
        <v>900</v>
      </c>
      <c r="W19" s="332">
        <f t="shared" si="1"/>
        <v>0</v>
      </c>
      <c r="X19" s="332">
        <f t="shared" si="1"/>
        <v>0</v>
      </c>
      <c r="Y19" s="332">
        <f t="shared" si="1"/>
        <v>0</v>
      </c>
      <c r="Z19" s="333">
        <f t="shared" si="1"/>
        <v>0</v>
      </c>
      <c r="AA19" s="334">
        <f t="shared" ref="AA19:AA25" si="2">SUM(G19:Z19)</f>
        <v>3600</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2700</v>
      </c>
      <c r="U37" s="368">
        <f t="shared" si="8"/>
        <v>0</v>
      </c>
      <c r="V37" s="368">
        <f t="shared" si="8"/>
        <v>900</v>
      </c>
      <c r="W37" s="368">
        <f t="shared" si="8"/>
        <v>0</v>
      </c>
      <c r="X37" s="368">
        <f t="shared" si="8"/>
        <v>0</v>
      </c>
      <c r="Y37" s="368">
        <f t="shared" si="8"/>
        <v>0</v>
      </c>
      <c r="Z37" s="369">
        <f t="shared" si="8"/>
        <v>0</v>
      </c>
      <c r="AA37" s="370">
        <f t="shared" si="4"/>
        <v>3600</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2700</v>
      </c>
      <c r="U38" s="359">
        <f t="shared" si="9"/>
        <v>0</v>
      </c>
      <c r="V38" s="359">
        <f t="shared" si="9"/>
        <v>900</v>
      </c>
      <c r="W38" s="359">
        <f t="shared" si="9"/>
        <v>0</v>
      </c>
      <c r="X38" s="359">
        <f t="shared" si="9"/>
        <v>0</v>
      </c>
      <c r="Y38" s="359">
        <f t="shared" si="9"/>
        <v>0</v>
      </c>
      <c r="Z38" s="360">
        <f t="shared" si="9"/>
        <v>0</v>
      </c>
      <c r="AA38" s="361">
        <f t="shared" si="4"/>
        <v>3600</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2700</v>
      </c>
      <c r="U39" s="362">
        <f>+ｿ.鉱さい!$AA$28</f>
        <v>0</v>
      </c>
      <c r="V39" s="362">
        <f>+ﾀ.がれき類!$AA$28</f>
        <v>900</v>
      </c>
      <c r="W39" s="362">
        <f>+ﾁ.動物のふん尿!$AA$28</f>
        <v>0</v>
      </c>
      <c r="X39" s="362">
        <f>+ﾂ.動物の死体!$AA$28</f>
        <v>0</v>
      </c>
      <c r="Y39" s="362">
        <f>+ﾃ.ばいじん!$AA$28</f>
        <v>0</v>
      </c>
      <c r="Z39" s="363">
        <f>+ﾄ.混合廃棄物その他!$AA$28</f>
        <v>0</v>
      </c>
      <c r="AA39" s="364">
        <f t="shared" si="4"/>
        <v>3600</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2700</v>
      </c>
      <c r="U43" s="371">
        <f>+ｿ.鉱さい!$AL$27</f>
        <v>0</v>
      </c>
      <c r="V43" s="371">
        <f>+ﾀ.がれき類!$AL$27</f>
        <v>900</v>
      </c>
      <c r="W43" s="371">
        <f>+ﾁ.動物のふん尿!$AL$27</f>
        <v>0</v>
      </c>
      <c r="X43" s="371">
        <f>+ﾂ.動物の死体!$AL$27</f>
        <v>0</v>
      </c>
      <c r="Y43" s="371">
        <f>+ﾃ.ばいじん!$AL$27</f>
        <v>0</v>
      </c>
      <c r="Z43" s="372">
        <f>+ﾄ.混合廃棄物その他!$AL$27</f>
        <v>0</v>
      </c>
      <c r="AA43" s="373">
        <f t="shared" si="4"/>
        <v>3600</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900</v>
      </c>
      <c r="W44" s="374">
        <f>+ﾁ.動物のふん尿!$AL$30</f>
        <v>0</v>
      </c>
      <c r="X44" s="374">
        <f>+ﾂ.動物の死体!$AL$30</f>
        <v>0</v>
      </c>
      <c r="Y44" s="374">
        <f>+ﾃ.ばいじん!$AL$30</f>
        <v>0</v>
      </c>
      <c r="Z44" s="375">
        <f>+ﾄ.混合廃棄物その他!$AL$30</f>
        <v>0</v>
      </c>
      <c r="AA44" s="376">
        <f t="shared" si="4"/>
        <v>900</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2700</v>
      </c>
      <c r="U45" s="377">
        <f>+ｿ.鉱さい!$AS$24</f>
        <v>0</v>
      </c>
      <c r="V45" s="377">
        <f>+ﾀ.がれき類!$AS$24</f>
        <v>900</v>
      </c>
      <c r="W45" s="377">
        <f>+ﾁ.動物のふん尿!$AS$24</f>
        <v>0</v>
      </c>
      <c r="X45" s="377">
        <f>+ﾂ.動物の死体!$AS$24</f>
        <v>0</v>
      </c>
      <c r="Y45" s="377">
        <f>+ﾃ.ばいじん!$AS$24</f>
        <v>0</v>
      </c>
      <c r="Z45" s="378">
        <f>+ﾄ.混合廃棄物その他!$AS$24</f>
        <v>0</v>
      </c>
      <c r="AA45" s="379">
        <f t="shared" si="4"/>
        <v>3600</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0</v>
      </c>
      <c r="M55" s="414">
        <f t="shared" si="10"/>
        <v>0</v>
      </c>
      <c r="N55" s="414">
        <f t="shared" si="10"/>
        <v>0</v>
      </c>
      <c r="O55" s="414">
        <f t="shared" si="10"/>
        <v>0</v>
      </c>
      <c r="P55" s="414">
        <f t="shared" si="10"/>
        <v>0</v>
      </c>
      <c r="Q55" s="414">
        <f t="shared" si="10"/>
        <v>0</v>
      </c>
      <c r="R55" s="414">
        <f t="shared" si="10"/>
        <v>0</v>
      </c>
      <c r="S55" s="414">
        <f t="shared" si="10"/>
        <v>0</v>
      </c>
      <c r="T55" s="414">
        <f t="shared" si="10"/>
        <v>4500</v>
      </c>
      <c r="U55" s="414">
        <f t="shared" si="10"/>
        <v>0</v>
      </c>
      <c r="V55" s="414">
        <f t="shared" si="10"/>
        <v>900</v>
      </c>
      <c r="W55" s="414">
        <f t="shared" si="10"/>
        <v>0</v>
      </c>
      <c r="X55" s="414">
        <f t="shared" si="10"/>
        <v>0</v>
      </c>
      <c r="Y55" s="414">
        <f t="shared" si="10"/>
        <v>0</v>
      </c>
      <c r="Z55" s="414">
        <f t="shared" si="10"/>
        <v>0</v>
      </c>
      <c r="AA55" s="415">
        <f>+AA9+AA19+AA20</f>
        <v>5400</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4"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  年  5  月 20  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横浜市鶴見区駒岡４丁目20番21号</v>
      </c>
      <c r="K16" s="740"/>
      <c r="L16" s="741"/>
      <c r="M16" s="741"/>
      <c r="N16" s="741"/>
      <c r="O16" s="742"/>
    </row>
    <row r="17" spans="1:15" ht="26.25" customHeight="1" x14ac:dyDescent="0.15">
      <c r="C17" s="78"/>
      <c r="H17" s="23" t="s">
        <v>7</v>
      </c>
      <c r="I17" s="23"/>
      <c r="J17" s="740" t="str">
        <f>+表紙!J40</f>
        <v>(株)坂本茂商店　代表取締役　坂本一幸</v>
      </c>
      <c r="K17" s="740"/>
      <c r="L17" s="741"/>
      <c r="M17" s="741"/>
      <c r="N17" s="741"/>
      <c r="O17" s="742"/>
    </row>
    <row r="18" spans="1:15" x14ac:dyDescent="0.15">
      <c r="C18" s="78"/>
      <c r="J18" s="21" t="s">
        <v>8</v>
      </c>
      <c r="O18" s="79"/>
    </row>
    <row r="19" spans="1:15" x14ac:dyDescent="0.15">
      <c r="C19" s="78"/>
      <c r="J19" s="24" t="s">
        <v>9</v>
      </c>
      <c r="K19" s="24"/>
      <c r="L19" s="705" t="str">
        <f>IF(+表紙!L42="","",+表紙!L42)</f>
        <v>045-571-1566</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(株)坂本茂商店　　坂本生コン</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2651</v>
      </c>
      <c r="N25" s="730"/>
      <c r="O25" s="731"/>
    </row>
    <row r="26" spans="1:15" ht="18" customHeight="1" x14ac:dyDescent="0.15">
      <c r="C26" s="431" t="s">
        <v>11</v>
      </c>
      <c r="D26" s="463"/>
      <c r="E26" s="464"/>
      <c r="F26" s="716" t="str">
        <f>+表紙!F49</f>
        <v>横浜市鶴見区獅子ヶ谷２丁目38番32号</v>
      </c>
      <c r="G26" s="717"/>
      <c r="H26" s="717"/>
      <c r="I26" s="717"/>
      <c r="J26" s="717"/>
      <c r="K26" s="717"/>
      <c r="L26" s="126" t="s">
        <v>172</v>
      </c>
      <c r="M26" s="223"/>
      <c r="N26" s="720" t="str">
        <f>IF(+表紙!N49="","",+表紙!N49)</f>
        <v>045-573-6061</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Ｅ21－窯業・土石製品製造業</v>
      </c>
      <c r="G29" s="733"/>
      <c r="H29" s="733"/>
      <c r="I29" s="733"/>
      <c r="J29" s="30" t="s">
        <v>47</v>
      </c>
      <c r="K29" s="30"/>
      <c r="L29" s="734" t="str">
        <f>+表紙!L52</f>
        <v>生コンクリート製造販売</v>
      </c>
      <c r="M29" s="734"/>
      <c r="N29" s="735"/>
      <c r="O29" s="736"/>
    </row>
    <row r="30" spans="1:15" ht="22.5" customHeight="1" x14ac:dyDescent="0.15">
      <c r="C30" s="296"/>
      <c r="D30" s="307" t="s">
        <v>19</v>
      </c>
      <c r="E30" s="308" t="s">
        <v>365</v>
      </c>
      <c r="F30" s="732" t="s">
        <v>366</v>
      </c>
      <c r="G30" s="519"/>
      <c r="H30" s="737"/>
      <c r="I30" s="732" t="s">
        <v>367</v>
      </c>
      <c r="J30" s="521"/>
      <c r="K30" s="522"/>
      <c r="L30" s="738">
        <f>+表紙!L53</f>
        <v>810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22</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1800</v>
      </c>
      <c r="I40" s="241" t="s">
        <v>4</v>
      </c>
      <c r="J40" s="499" t="s">
        <v>324</v>
      </c>
      <c r="K40" s="500"/>
      <c r="L40" s="501"/>
      <c r="M40" s="700">
        <f>+表紙!M63</f>
        <v>1800</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1800</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2024-09-09T10:05:47Z</dcterms:modified>
</cp:coreProperties>
</file>