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AA44" i="94" s="1"/>
  <c r="K226" i="95" s="1"/>
  <c r="K202" i="98" s="1"/>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36" i="94" l="1"/>
  <c r="AA29" i="94"/>
  <c r="I32" i="94"/>
  <c r="H32" i="94"/>
  <c r="H31" i="94" s="1"/>
  <c r="H26" i="94" s="1"/>
  <c r="H27" i="94" s="1"/>
  <c r="AA28" i="94"/>
  <c r="H38" i="94"/>
  <c r="H37" i="94" s="1"/>
  <c r="O38" i="94"/>
  <c r="O37" i="94" s="1"/>
  <c r="O19" i="94" s="1"/>
  <c r="AK27" i="82"/>
  <c r="X32" i="94"/>
  <c r="X31" i="94" s="1"/>
  <c r="X26" i="94" s="1"/>
  <c r="X18" i="82"/>
  <c r="O16" i="83"/>
  <c r="Y50" i="94" s="1"/>
  <c r="X21" i="83"/>
  <c r="AK27" i="83"/>
  <c r="O16" i="94"/>
  <c r="O9" i="94"/>
  <c r="O55" i="94" s="1"/>
  <c r="O14" i="94"/>
  <c r="O12" i="94"/>
  <c r="X27" i="94"/>
  <c r="X21" i="78"/>
  <c r="O16" i="79"/>
  <c r="R50" i="94" s="1"/>
  <c r="X21" i="89"/>
  <c r="F12" i="83"/>
  <c r="O18" i="94"/>
  <c r="O10" i="94"/>
  <c r="O17" i="94"/>
  <c r="O15" i="94"/>
  <c r="O13" i="94"/>
  <c r="O11" i="94"/>
  <c r="AA23" i="94"/>
  <c r="Y38" i="94"/>
  <c r="Y37" i="94" s="1"/>
  <c r="Y19" i="94" s="1"/>
  <c r="AA40" i="94"/>
  <c r="AK27" i="77"/>
  <c r="AK27" i="74"/>
  <c r="AK31" i="74" s="1"/>
  <c r="H52" i="94" s="1"/>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I26" i="94" s="1"/>
  <c r="I27"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<sst xmlns="http://schemas.openxmlformats.org/spreadsheetml/2006/main" count="3174" uniqueCount="462">
  <si>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</si>
  <si>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</si>
  <si>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</si>
  <si>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</si>
  <si>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</si>
  <si>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</si>
  <si>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</si>
  <si>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</si>
  <si>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</si>
  <si>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</si>
  <si>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</si>
  <si>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</si>
  <si>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</si>
  <si>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</si>
  <si>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</si>
  <si>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</si>
  <si>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</si>
  <si>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</si>
  <si>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</si>
  <si>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</si>
  <si>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</si>
  <si>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</si>
  <si>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</si>
  <si>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</si>
  <si>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</si>
  <si>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</si>
  <si>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</si>
  <si>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</si>
  <si>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</si>
  <si>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</si>
  <si>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</si>
  <si>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</si>
  <si>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</si>
  <si>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</si>
  <si>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</si>
  <si>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</si>
  <si>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</si>
  <si>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</si>
  <si>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</si>
  <si>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</si>
  <si>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</si>
  <si>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</si>
  <si>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</si>
  <si>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</si>
  <si>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</si>
  <si>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</si>
  <si>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</si>
  <si>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</si>
  <si>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</si>
  <si>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</si>
  <si>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</si>
  <si>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</si>
  <si>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</si>
  <si>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</si>
  <si>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</si>
  <si>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</si>
  <si>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</si>
  <si>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</si>
  <si>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</si>
  <si>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</si>
  <si>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</si>
  <si>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</si>
  <si>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</si>
  <si>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</si>
  <si>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</si>
  <si>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</si>
  <si>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</si>
  <si>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</si>
  <si>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</si>
  <si>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</si>
  <si>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</si>
  <si>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</si>
  <si>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</si>
  <si>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</si>
  <si>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</si>
  <si>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</si>
  <si>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</si>
  <si>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</si>
  <si>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</si>
  <si>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</si>
  <si>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</si>
  <si>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</si>
  <si>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</si>
  <si>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</si>
  <si>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</si>
  <si>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</si>
  <si>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</si>
  <si>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</si>
  <si>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</si>
  <si>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</si>
  <si>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</si>
  <si>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</si>
  <si>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</si>
  <si>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</si>
  <si>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</si>
  <si>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</si>
  <si>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</si>
  <si>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</si>
  <si>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</si>
  <si>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</si>
  <si>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</si>
  <si>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</si>
  <si>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</si>
  <si>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</si>
  <si>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</si>
  <si>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</si>
  <si>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</si>
  <si>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</si>
  <si>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</si>
  <si>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</si>
  <si>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</si>
  <si>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</si>
  <si>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</si>
  <si>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</si>
  <si>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</si>
  <si>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</si>
  <si>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</si>
  <si>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</si>
  <si>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</si>
  <si>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</si>
  <si>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</si>
  <si>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</si>
  <si>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</si>
  <si>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</si>
  <si>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</si>
  <si>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</si>
  <si>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</si>
  <si>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</si>
  <si>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</si>
  <si>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</si>
  <si>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</si>
  <si>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</si>
  <si>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</si>
  <si>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</si>
  <si>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</si>
  <si>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</si>
  <si>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</si>
  <si>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</si>
  <si>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</si>
  <si>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</si>
  <si>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</si>
  <si>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</si>
  <si>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</si>
  <si>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</si>
  <si>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</si>
  <si>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</si>
  <si>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</si>
  <si>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</si>
  <si>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</si>
  <si>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</si>
  <si>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</si>
  <si>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</si>
  <si>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</si>
  <si>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</si>
  <si>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</si>
  <si>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</si>
  <si>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</si>
  <si>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</si>
  <si>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</si>
  <si>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</si>
  <si>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</si>
  <si>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</si>
  <si>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</si>
  <si>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</si>
  <si>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</si>
  <si>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</si>
  <si>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</si>
  <si>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</si>
  <si>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</si>
  <si>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</si>
  <si>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</si>
  <si>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</si>
  <si>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</si>
  <si>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</si>
  <si>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</si>
  <si>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</si>
  <si>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</si>
  <si>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</si>
  <si>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</si>
  <si>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</si>
  <si>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</si>
  <si>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</si>
  <si>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</si>
  <si>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</si>
  <si>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</si>
  <si>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</si>
  <si>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</si>
  <si>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</si>
  <si>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</si>
  <si>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</si>
  <si>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</si>
  <si>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</si>
  <si>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</si>
  <si>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</si>
  <si>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</si>
  <si>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</si>
  <si>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</si>
  <si>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</si>
  <si>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</si>
  <si>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</si>
  <si>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</si>
  <si>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</si>
  <si>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</si>
  <si>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</si>
  <si>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</si>
  <si>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</si>
  <si>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</si>
  <si>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</si>
  <si>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</si>
  <si>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</si>
  <si>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</si>
  <si>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</si>
  <si>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</si>
  <si>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</si>
  <si>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</si>
  <si>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</si>
  <si>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</si>
  <si>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</si>
  <si>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</si>
  <si>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</si>
  <si>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</si>
  <si>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</si>
  <si>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</si>
  <si>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</si>
  <si>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</si>
  <si>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</si>
  <si>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</si>
  <si>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</si>
  <si>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</si>
  <si>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</si>
  <si>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</si>
  <si>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</si>
  <si>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</si>
  <si>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</si>
  <si>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</si>
  <si>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</si>
  <si>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</si>
  <si>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</si>
  <si>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</si>
  <si>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</si>
  <si>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</si>
  <si>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</si>
  <si>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</si>
  <si>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</si>
  <si>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</si>
  <si>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</si>
  <si>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</si>
  <si>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</si>
  <si>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</si>
  <si>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</si>
  <si>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</si>
  <si>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</si>
  <si>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</si>
  <si>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</si>
  <si>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</si>
  <si>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</si>
  <si>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</si>
  <si>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</si>
  <si>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</si>
  <si>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</si>
  <si>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</si>
  <si>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</si>
  <si>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</si>
  <si>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</si>
  <si>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</si>
  <si>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</si>
  <si>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</si>
  <si>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</si>
  <si>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</si>
  <si>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</si>
  <si>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</si>
  <si>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</si>
  <si>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</si>
  <si>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</si>
  <si>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</si>
  <si>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</si>
  <si>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</si>
  <si>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</si>
  <si>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</si>
  <si>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</si>
  <si>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</si>
  <si>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</si>
  <si>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</si>
  <si>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</si>
  <si>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</si>
  <si>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</si>
  <si>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</si>
  <si>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</si>
  <si>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</si>
  <si>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</si>
  <si>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</si>
  <si>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</si>
  <si>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</si>
  <si>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</si>
  <si>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</si>
  <si>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</si>
  <si>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</si>
  <si>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</si>
  <si>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</si>
  <si>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</si>
  <si>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</si>
  <si>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</si>
  <si>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</si>
  <si>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</si>
  <si>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</si>
  <si>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</si>
  <si>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</si>
  <si>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</si>
  <si>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</si>
  <si>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</si>
  <si>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</si>
  <si>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</si>
  <si>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</si>
  <si>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</si>
  <si>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</si>
  <si>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</si>
  <si>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</si>
  <si>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</si>
  <si>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</si>
  <si>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</si>
  <si>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</si>
  <si>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</si>
  <si>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</si>
  <si>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</si>
  <si>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</si>
  <si>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</si>
  <si>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</si>
  <si>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</si>
  <si>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</si>
  <si>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</si>
  <si>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</si>
  <si>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</si>
  <si>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</si>
  <si>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</si>
  <si>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</si>
  <si>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</si>
  <si>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</si>
  <si>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</si>
  <si>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</si>
  <si>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</si>
  <si>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</si>
  <si>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</si>
  <si>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</si>
  <si>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</si>
  <si>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</si>
  <si>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</si>
  <si>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</si>
  <si>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</si>
  <si>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</si>
  <si>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</si>
  <si>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</si>
  <si>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</si>
  <si>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</si>
  <si>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</si>
  <si>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</si>
  <si>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</si>
  <si>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</si>
  <si>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</si>
  <si>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</si>
  <si>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</si>
  <si>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</si>
  <si>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</si>
  <si>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</si>
  <si>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</si>
  <si>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</si>
  <si>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</si>
  <si>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</si>
  <si>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</si>
  <si>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</si>
  <si>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</si>
  <si>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</si>
  <si>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</si>
  <si>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</si>
  <si>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</si>
  <si>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</si>
  <si>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</si>
  <si>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</si>
  <si>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</si>
  <si>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</si>
  <si>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</si>
  <si>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</si>
  <si>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</si>
  <si>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</si>
  <si>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</si>
  <si>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</si>
  <si>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</si>
  <si>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</si>
  <si>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</si>
  <si>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</si>
  <si>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</si>
  <si>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</si>
  <si>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</si>
  <si>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</si>
  <si>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</si>
  <si>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</si>
  <si>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</si>
  <si>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</si>
  <si>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</si>
  <si>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</si>
  <si>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</si>
  <si>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</si>
  <si>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</si>
  <si>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</si>
  <si>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</si>
  <si>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</si>
  <si>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</si>
  <si>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</si>
  <si>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</si>
  <si>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</si>
  <si>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</si>
  <si>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</si>
  <si>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</si>
  <si>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</si>
  <si>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</si>
  <si>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</si>
  <si>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</si>
  <si>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</si>
  <si>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</si>
  <si>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</si>
  <si>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</si>
  <si>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</si>
  <si>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</si>
  <si>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</si>
  <si>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</si>
  <si>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</si>
  <si>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</si>
  <si>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</si>
  <si>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</si>
  <si>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</si>
  <si>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</si>
  <si>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</si>
  <si>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</si>
  <si>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</si>
  <si>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</si>
  <si>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</si>
  <si>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</si>
  <si>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</si>
  <si>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</si>
  <si>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</si>
  <si>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</si>
  <si>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</si>
  <si>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</si>
  <si>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</si>
  <si>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</si>
  <si>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</si>
  <si>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大阪市西区新町２丁目15番27号</t>
  </si>
  <si>
    <t>サンキン株式会社  
代表取締役社長  田 貴晴</t>
  </si>
  <si>
    <t>横浜市金沢区鳥浜町７番地</t>
  </si>
  <si>
    <t>06-6539-3200</t>
  </si>
  <si>
    <t>横浜市長</t>
  </si>
  <si>
    <t>鋼管引抜加工</t>
  </si>
  <si>
    <t>045-771-1427</t>
  </si>
  <si>
    <t>令和  ６年 ６月 ２４日</t>
    <phoneticPr fontId="3"/>
  </si>
  <si>
    <t>鉄鋼(引抜鋼管製造)業における表面処理にて発生した排水に含まれる有害物質を除去。
処理方法は、アルカリ凝集沈澱＋ろ過。
発生汚泥は、脱水処理後に処分後に外部委託。</t>
    <phoneticPr fontId="3"/>
  </si>
  <si>
    <t>横浜工場長⇒製造部長(環境管理責任者)⇒除害施設管理責任者</t>
    <rPh sb="0" eb="2">
      <t>ヨコハマ</t>
    </rPh>
    <rPh sb="2" eb="5">
      <t>コウジョウチョウ</t>
    </rPh>
    <rPh sb="6" eb="8">
      <t>セイゾウ</t>
    </rPh>
    <phoneticPr fontId="3"/>
  </si>
  <si>
    <t>廃汚泥の自然乾燥による脱水(減量)後の外部委託。</t>
    <phoneticPr fontId="3"/>
  </si>
  <si>
    <t>廃プラスチック類、蛍光灯・水銀灯。</t>
    <phoneticPr fontId="3"/>
  </si>
  <si>
    <t>排水処理場で脱水後、処分を外部委託。</t>
    <phoneticPr fontId="3"/>
  </si>
  <si>
    <t>生産量の維持で前年度実績に対し同等量。</t>
    <phoneticPr fontId="3"/>
  </si>
  <si>
    <t>生産量の維持で前年度実績に対し同等量。</t>
    <rPh sb="4" eb="6">
      <t>イジ</t>
    </rPh>
    <rPh sb="15" eb="18">
      <t>ドウトウリョウ</t>
    </rPh>
    <phoneticPr fontId="3"/>
  </si>
  <si>
    <t>現状のまま。</t>
    <rPh sb="0" eb="2">
      <t>ゲンジョウ</t>
    </rPh>
    <phoneticPr fontId="3"/>
  </si>
  <si>
    <t>サンキン株式会社 鋼管生産事業部 横浜工場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</si>
</sst>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6465"/>
          <a:ext cx="396240"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7895"/>
          <a:ext cx="396240" cy="640080"/>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6240" cy="64008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1.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2.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3.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4.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15.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115" zoomScaleNormal="115" zoomScaleSheetLayoutView="115" workbookViewId="0">
      <selection activeCell="J39" sqref="J39"/>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452</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449</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445</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446</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448</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461</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2713</v>
      </c>
      <c r="Q49" s="754"/>
      <c r="R49" s="754"/>
      <c r="S49" s="754"/>
      <c r="T49" s="754"/>
      <c r="U49" s="755"/>
    </row>
    <row r="50" spans="3:54" ht="26.25" customHeight="1" x14ac:dyDescent="0.15">
      <c r="C50" s="726" t="s">
        <v>11</v>
      </c>
      <c r="D50" s="727"/>
      <c r="E50" s="728"/>
      <c r="F50" s="737" t="s">
        <v>447</v>
      </c>
      <c r="G50" s="738"/>
      <c r="H50" s="738"/>
      <c r="I50" s="738"/>
      <c r="J50" s="738"/>
      <c r="K50" s="738"/>
      <c r="L50" s="738"/>
      <c r="M50" s="738"/>
      <c r="N50" s="592" t="s">
        <v>172</v>
      </c>
      <c r="O50" s="595"/>
      <c r="P50" s="596"/>
      <c r="Q50" s="741" t="s">
        <v>451</v>
      </c>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134</v>
      </c>
      <c r="G54" s="649"/>
      <c r="H54" s="649"/>
      <c r="I54" s="649"/>
      <c r="J54" s="649"/>
      <c r="K54" s="649"/>
      <c r="L54" s="38" t="s">
        <v>48</v>
      </c>
      <c r="M54" s="38"/>
      <c r="N54" s="655" t="s">
        <v>450</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v>3365</v>
      </c>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43</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9" t="s">
        <v>453</v>
      </c>
      <c r="G62" s="700"/>
      <c r="H62" s="700"/>
      <c r="I62" s="700"/>
      <c r="J62" s="700"/>
      <c r="K62" s="700"/>
      <c r="L62" s="700"/>
      <c r="M62" s="700"/>
      <c r="N62" s="700"/>
      <c r="O62" s="700"/>
      <c r="P62" s="700"/>
      <c r="Q62" s="700"/>
      <c r="R62" s="700"/>
      <c r="S62" s="700"/>
      <c r="T62" s="700"/>
      <c r="U62" s="701"/>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93" t="s">
        <v>454</v>
      </c>
      <c r="E77" s="694"/>
      <c r="F77" s="694"/>
      <c r="G77" s="694"/>
      <c r="H77" s="694"/>
      <c r="I77" s="694"/>
      <c r="J77" s="694"/>
      <c r="K77" s="694"/>
      <c r="L77" s="694"/>
      <c r="M77" s="694"/>
      <c r="N77" s="694"/>
      <c r="O77" s="694"/>
      <c r="P77" s="694"/>
      <c r="Q77" s="694"/>
      <c r="R77" s="694"/>
      <c r="S77" s="694"/>
      <c r="T77" s="694"/>
      <c r="U77" s="695"/>
      <c r="W77"/>
    </row>
    <row r="78" spans="3:23" ht="13.9"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3.9"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3.9"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3.9"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3.9"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3.9"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3.9"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3.9"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3.9"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6</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1043.5000000000002</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8"/>
      <c r="D94" s="641"/>
      <c r="E94" s="676"/>
      <c r="F94" s="680" t="s">
        <v>455</v>
      </c>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4</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1043</v>
      </c>
      <c r="L105" s="686"/>
      <c r="M105" s="686"/>
      <c r="N105" s="686"/>
      <c r="O105" s="686"/>
      <c r="P105" s="610" t="s">
        <v>291</v>
      </c>
      <c r="Q105" s="704"/>
      <c r="R105" s="704"/>
      <c r="S105" s="704"/>
      <c r="T105" s="704"/>
      <c r="U105" s="705"/>
      <c r="V105" s="376"/>
      <c r="W105" s="376"/>
      <c r="X105" s="115"/>
      <c r="Y105" s="26"/>
      <c r="BC105" s="53"/>
      <c r="BD105" s="53"/>
    </row>
    <row r="106" spans="1:56" ht="13.9"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9"/>
      <c r="D109" s="690"/>
      <c r="E109" s="790"/>
      <c r="F109" s="680" t="s">
        <v>459</v>
      </c>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11"/>
      <c r="E120" s="790"/>
      <c r="F120" s="680" t="s">
        <v>456</v>
      </c>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11"/>
      <c r="E126" s="790"/>
      <c r="F126" s="680" t="s">
        <v>460</v>
      </c>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f>+別紙!AA12</f>
        <v>868.9</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11"/>
      <c r="E160" s="790"/>
      <c r="F160" s="680" t="s">
        <v>457</v>
      </c>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869</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11"/>
      <c r="E172" s="790"/>
      <c r="F172" s="680" t="s">
        <v>458</v>
      </c>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174.59999999999997</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f>+別紙!AA15</f>
        <v>170.99999999999997</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74.200000000000017</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174</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169</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73</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11"/>
      <c r="E231" s="790"/>
      <c r="F231" s="680" t="s">
        <v>458</v>
      </c>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F7" workbookViewId="0">
      <selection activeCell="AT35" sqref="AT34:AT35"/>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0.2</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0.2</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 customHeight="1" thickTop="1" thickBot="1" x14ac:dyDescent="0.2">
      <c r="B31" s="888" t="s">
        <v>375</v>
      </c>
      <c r="C31" s="839"/>
      <c r="D31" s="839"/>
      <c r="E31" s="840"/>
      <c r="F31" s="874">
        <v>0.2</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W19" workbookViewId="0">
      <selection activeCell="AV33" sqref="AV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0.7</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0.7</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0.7</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 customHeight="1" thickTop="1" thickBot="1" x14ac:dyDescent="0.2">
      <c r="B31" s="888" t="s">
        <v>375</v>
      </c>
      <c r="C31" s="839"/>
      <c r="D31" s="839"/>
      <c r="E31" s="840"/>
      <c r="F31" s="874">
        <v>0.7</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サンキン株式会社 鋼管生産事業部 横浜工場</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7" zoomScale="80" zoomScaleNormal="80" workbookViewId="0">
      <selection activeCell="AA5" sqref="AA5"/>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サンキン株式会社 鋼管生産事業部 横浜工場</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1007</v>
      </c>
      <c r="I9" s="507">
        <f>IF(OR(ｳ.廃油!F24&gt;0,ｳ.廃油!F24&lt;0),ｳ.廃油!F24,IF(I$19&gt;0,"0",0))</f>
        <v>9.6</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24.3</v>
      </c>
      <c r="M9" s="507">
        <f>IF(OR(ｷ.紙くず!F24&gt;0,ｷ.紙くず!F24&lt;0),ｷ.紙くず!F24,IF(M$19&gt;0,"0",0))</f>
        <v>0</v>
      </c>
      <c r="N9" s="507">
        <f>IF(OR(ｸ.木くず!F24&gt;0,ｸ.木くず!F24&lt;0),ｸ.木くず!F24,IF(N$19&gt;0,"0",0))</f>
        <v>1.7</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v>
      </c>
      <c r="T9" s="507">
        <f>IF(OR(ｾ.ｶﾞﾗｽ･ｺﾝｸﾘ･陶磁器くず!F24&gt;0,ｾ.ｶﾞﾗｽ･ｺﾝｸﾘ･陶磁器くず!F24&lt;0),ｾ.ｶﾞﾗｽ･ｺﾝｸﾘ･陶磁器くず!F24,IF(T$19&gt;0,"0",0))</f>
        <v>0.2</v>
      </c>
      <c r="U9" s="507">
        <f>IF(OR(ｿ.鉱さい!F24&gt;0,ｿ.鉱さい!F24&lt;0),ｿ.鉱さい!F24,IF(U$19&gt;0,"0",0))</f>
        <v>0</v>
      </c>
      <c r="V9" s="507">
        <f>IF(OR(ﾀ.がれき類!F24&gt;0,ﾀ.がれき類!F24&lt;0),ﾀ.がれき類!F24,IF(V$19&gt;0,"0",0))</f>
        <v>0.7</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1043.5000000000002</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f>IF(OR(ｲ.汚泥!F27&gt;0,ｲ.汚泥!F27&lt;0),ｲ.汚泥!F27,IF(H$19&gt;0,"0",0))</f>
        <v>868.9</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f t="shared" si="0"/>
        <v>868.9</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138.1</v>
      </c>
      <c r="I14" s="513">
        <f>IF(OR(ｳ.廃油!F29&gt;0,ｳ.廃油!F29&lt;0),ｳ.廃油!F29,IF(I$19&gt;0,"0",0))</f>
        <v>9.6</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24.3</v>
      </c>
      <c r="M14" s="513">
        <f>IF(OR(ｷ.紙くず!F29&gt;0,ｷ.紙くず!F29&lt;0),ｷ.紙くず!F29,IF(M$19&gt;0,"0",0))</f>
        <v>0</v>
      </c>
      <c r="N14" s="513">
        <f>IF(OR(ｸ.木くず!F29&gt;0,ｸ.木くず!F29&lt;0),ｸ.木くず!F29,IF(N$19&gt;0,"0",0))</f>
        <v>1.7</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v>
      </c>
      <c r="T14" s="513">
        <f>IF(OR(ｾ.ｶﾞﾗｽ･ｺﾝｸﾘ･陶磁器くず!F29&gt;0,ｾ.ｶﾞﾗｽ･ｺﾝｸﾘ･陶磁器くず!F29&lt;0),ｾ.ｶﾞﾗｽ･ｺﾝｸﾘ･陶磁器くず!F29,IF(T$19&gt;0,"0",0))</f>
        <v>0.2</v>
      </c>
      <c r="U14" s="513">
        <f>IF(OR(ｿ.鉱さい!F29&gt;0,ｿ.鉱さい!F29&lt;0),ｿ.鉱さい!F29,IF(U$19&gt;0,"0",0))</f>
        <v>0</v>
      </c>
      <c r="V14" s="513">
        <f>IF(OR(ﾀ.がれき類!F29&gt;0,ﾀ.がれき類!F29&lt;0),ﾀ.がれき類!F29,IF(V$19&gt;0,"0",0))</f>
        <v>0.7</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174.59999999999997</v>
      </c>
    </row>
    <row r="15" spans="2:27" ht="24" customHeight="1" x14ac:dyDescent="0.15">
      <c r="B15" s="188" t="s">
        <v>228</v>
      </c>
      <c r="C15" s="945" t="s">
        <v>299</v>
      </c>
      <c r="D15" s="945"/>
      <c r="E15" s="945"/>
      <c r="F15" s="946"/>
      <c r="G15" s="513">
        <f>IF(OR(ｱ.燃え殻!F30&gt;0,ｱ.燃え殻!F30&lt;0),ｱ.燃え殻!F30,IF(G$19&gt;0,"0",0))</f>
        <v>0</v>
      </c>
      <c r="H15" s="513">
        <f>IF(OR(ｲ.汚泥!F30&gt;0,ｲ.汚泥!F30&lt;0),ｲ.汚泥!F30,IF(H$19&gt;0,"0",0))</f>
        <v>138.1</v>
      </c>
      <c r="I15" s="513">
        <f>IF(OR(ｳ.廃油!F30&gt;0,ｳ.廃油!F30&lt;0),ｳ.廃油!F30,IF(I$19&gt;0,"0",0))</f>
        <v>6.2</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24.3</v>
      </c>
      <c r="M15" s="513">
        <f>IF(OR(ｷ.紙くず!F30&gt;0,ｷ.紙くず!F30&lt;0),ｷ.紙くず!F30,IF(M$19&gt;0,"0",0))</f>
        <v>0</v>
      </c>
      <c r="N15" s="513">
        <f>IF(OR(ｸ.木くず!F30&gt;0,ｸ.木くず!F30&lt;0),ｸ.木くず!F30,IF(N$19&gt;0,"0",0))</f>
        <v>1.7</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0.7</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f t="shared" si="0"/>
        <v>170.99999999999997</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37.700000000000003</v>
      </c>
      <c r="I16" s="513">
        <f>IF(OR(ｳ.廃油!F31&gt;0,ｳ.廃油!F31&lt;0),ｳ.廃油!F31,IF(I$19&gt;0,"0",0))</f>
        <v>9.6</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24.3</v>
      </c>
      <c r="M16" s="513">
        <f>IF(OR(ｷ.紙くず!F31&gt;0,ｷ.紙くず!F31&lt;0),ｷ.紙くず!F31,IF(M$19&gt;0,"0",0))</f>
        <v>0</v>
      </c>
      <c r="N16" s="513">
        <f>IF(OR(ｸ.木くず!F31&gt;0,ｸ.木くず!F31&lt;0),ｸ.木くず!F31,IF(N$19&gt;0,"0",0))</f>
        <v>1.7</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0.2</v>
      </c>
      <c r="U16" s="513">
        <f>IF(OR(ｿ.鉱さい!F31&gt;0,ｿ.鉱さい!F31&lt;0),ｿ.鉱さい!F31,IF(U$19&gt;0,"0",0))</f>
        <v>0</v>
      </c>
      <c r="V16" s="513">
        <f>IF(OR(ﾀ.がれき類!F31&gt;0,ﾀ.がれき類!F31&lt;0),ﾀ.がれき類!F31,IF(V$19&gt;0,"0",0))</f>
        <v>0.7</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74.200000000000017</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1008</v>
      </c>
      <c r="I19" s="519">
        <f t="shared" si="1"/>
        <v>10</v>
      </c>
      <c r="J19" s="519">
        <f t="shared" si="1"/>
        <v>0</v>
      </c>
      <c r="K19" s="519">
        <f t="shared" si="1"/>
        <v>0</v>
      </c>
      <c r="L19" s="519">
        <f t="shared" si="1"/>
        <v>24</v>
      </c>
      <c r="M19" s="519">
        <f t="shared" si="1"/>
        <v>0</v>
      </c>
      <c r="N19" s="519">
        <f t="shared" si="1"/>
        <v>1</v>
      </c>
      <c r="O19" s="519">
        <f t="shared" si="1"/>
        <v>0</v>
      </c>
      <c r="P19" s="519">
        <f t="shared" si="1"/>
        <v>0</v>
      </c>
      <c r="Q19" s="519">
        <f t="shared" si="1"/>
        <v>0</v>
      </c>
      <c r="R19" s="519">
        <f t="shared" si="1"/>
        <v>0</v>
      </c>
      <c r="S19" s="519">
        <f t="shared" si="1"/>
        <v>0</v>
      </c>
      <c r="T19" s="519">
        <f t="shared" si="1"/>
        <v>0</v>
      </c>
      <c r="U19" s="519">
        <f t="shared" si="1"/>
        <v>0</v>
      </c>
      <c r="V19" s="519">
        <f t="shared" si="1"/>
        <v>0</v>
      </c>
      <c r="W19" s="519">
        <f t="shared" si="1"/>
        <v>0</v>
      </c>
      <c r="X19" s="519">
        <f t="shared" si="1"/>
        <v>0</v>
      </c>
      <c r="Y19" s="519">
        <f t="shared" si="1"/>
        <v>0</v>
      </c>
      <c r="Z19" s="520">
        <f t="shared" si="1"/>
        <v>0</v>
      </c>
      <c r="AA19" s="521">
        <f t="shared" ref="AA19:AA25" si="2">SUM(G19:Z19)</f>
        <v>1043</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966</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966</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7" t="s">
        <v>174</v>
      </c>
      <c r="D26" s="582" t="s">
        <v>21</v>
      </c>
      <c r="E26" s="941" t="s">
        <v>343</v>
      </c>
      <c r="F26" s="942"/>
      <c r="G26" s="539">
        <f>+G28+G29+G30+G31</f>
        <v>0</v>
      </c>
      <c r="H26" s="539">
        <f t="shared" ref="H26:Z26" si="3">+H28+H29+H30+H31</f>
        <v>97</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97</v>
      </c>
    </row>
    <row r="27" spans="2:27" ht="24" customHeight="1" x14ac:dyDescent="0.15">
      <c r="B27" s="186"/>
      <c r="C27" s="947"/>
      <c r="D27" s="191" t="s">
        <v>25</v>
      </c>
      <c r="E27" s="941" t="s">
        <v>344</v>
      </c>
      <c r="F27" s="942"/>
      <c r="G27" s="539">
        <f t="shared" ref="G27:Z27" si="5">+G23-G26</f>
        <v>0</v>
      </c>
      <c r="H27" s="539">
        <f t="shared" si="5"/>
        <v>869</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869</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97</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97</v>
      </c>
    </row>
    <row r="32" spans="2:27" ht="24" customHeight="1" x14ac:dyDescent="0.15">
      <c r="B32" s="188">
        <v>6</v>
      </c>
      <c r="C32" s="144"/>
      <c r="D32" s="250"/>
      <c r="E32" s="245" t="s">
        <v>322</v>
      </c>
      <c r="F32" s="585"/>
      <c r="G32" s="545">
        <f t="shared" ref="G32:Z32" si="7">SUM(G33:G35)</f>
        <v>0</v>
      </c>
      <c r="H32" s="545">
        <f t="shared" si="7"/>
        <v>97</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97</v>
      </c>
    </row>
    <row r="33" spans="2:27" ht="24" customHeight="1" x14ac:dyDescent="0.15">
      <c r="B33" s="188" t="s">
        <v>226</v>
      </c>
      <c r="C33" s="144"/>
      <c r="D33" s="248"/>
      <c r="E33" s="243"/>
      <c r="F33" s="241" t="s">
        <v>233</v>
      </c>
      <c r="G33" s="548">
        <f>+ｱ.燃え殻!$AT$16</f>
        <v>0</v>
      </c>
      <c r="H33" s="548">
        <f>+ｲ.汚泥!$AT$16</f>
        <v>29</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29</v>
      </c>
    </row>
    <row r="34" spans="2:27" ht="24" customHeight="1" x14ac:dyDescent="0.15">
      <c r="B34" s="188" t="s">
        <v>227</v>
      </c>
      <c r="C34" s="144"/>
      <c r="D34" s="248"/>
      <c r="E34" s="243"/>
      <c r="F34" s="241" t="s">
        <v>318</v>
      </c>
      <c r="G34" s="548">
        <f>+ｱ.燃え殻!$AT$17</f>
        <v>0</v>
      </c>
      <c r="H34" s="548">
        <f>+ｲ.汚泥!$AT$17</f>
        <v>68</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68</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42</v>
      </c>
      <c r="I37" s="554">
        <f t="shared" si="8"/>
        <v>10</v>
      </c>
      <c r="J37" s="554">
        <f t="shared" si="8"/>
        <v>0</v>
      </c>
      <c r="K37" s="554">
        <f t="shared" si="8"/>
        <v>0</v>
      </c>
      <c r="L37" s="554">
        <f t="shared" si="8"/>
        <v>24</v>
      </c>
      <c r="M37" s="554">
        <f t="shared" si="8"/>
        <v>0</v>
      </c>
      <c r="N37" s="554">
        <f t="shared" si="8"/>
        <v>1</v>
      </c>
      <c r="O37" s="554">
        <f t="shared" si="8"/>
        <v>0</v>
      </c>
      <c r="P37" s="554">
        <f t="shared" si="8"/>
        <v>0</v>
      </c>
      <c r="Q37" s="554">
        <f t="shared" si="8"/>
        <v>0</v>
      </c>
      <c r="R37" s="554">
        <f t="shared" si="8"/>
        <v>0</v>
      </c>
      <c r="S37" s="554">
        <f t="shared" si="8"/>
        <v>0</v>
      </c>
      <c r="T37" s="554">
        <f t="shared" si="8"/>
        <v>0</v>
      </c>
      <c r="U37" s="554">
        <f t="shared" si="8"/>
        <v>0</v>
      </c>
      <c r="V37" s="554">
        <f t="shared" si="8"/>
        <v>0</v>
      </c>
      <c r="W37" s="554">
        <f t="shared" si="8"/>
        <v>0</v>
      </c>
      <c r="X37" s="554">
        <f t="shared" si="8"/>
        <v>0</v>
      </c>
      <c r="Y37" s="554">
        <f t="shared" si="8"/>
        <v>0</v>
      </c>
      <c r="Z37" s="555">
        <f t="shared" si="8"/>
        <v>0</v>
      </c>
      <c r="AA37" s="556">
        <f t="shared" si="4"/>
        <v>77</v>
      </c>
    </row>
    <row r="38" spans="2:27" ht="24" customHeight="1" x14ac:dyDescent="0.15">
      <c r="B38" s="186"/>
      <c r="C38" s="939"/>
      <c r="D38" s="247"/>
      <c r="E38" s="245" t="s">
        <v>319</v>
      </c>
      <c r="F38" s="585"/>
      <c r="G38" s="545">
        <f t="shared" ref="G38:Z38" si="9">SUM(G39:G41)</f>
        <v>0</v>
      </c>
      <c r="H38" s="545">
        <f t="shared" si="9"/>
        <v>42</v>
      </c>
      <c r="I38" s="545">
        <f t="shared" si="9"/>
        <v>10</v>
      </c>
      <c r="J38" s="545">
        <f t="shared" si="9"/>
        <v>0</v>
      </c>
      <c r="K38" s="545">
        <f t="shared" si="9"/>
        <v>0</v>
      </c>
      <c r="L38" s="545">
        <f t="shared" si="9"/>
        <v>24</v>
      </c>
      <c r="M38" s="545">
        <f t="shared" si="9"/>
        <v>0</v>
      </c>
      <c r="N38" s="545">
        <f t="shared" si="9"/>
        <v>1</v>
      </c>
      <c r="O38" s="545">
        <f t="shared" si="9"/>
        <v>0</v>
      </c>
      <c r="P38" s="545">
        <f t="shared" si="9"/>
        <v>0</v>
      </c>
      <c r="Q38" s="545">
        <f t="shared" si="9"/>
        <v>0</v>
      </c>
      <c r="R38" s="545">
        <f t="shared" si="9"/>
        <v>0</v>
      </c>
      <c r="S38" s="545">
        <f t="shared" si="9"/>
        <v>0</v>
      </c>
      <c r="T38" s="545">
        <f t="shared" si="9"/>
        <v>0</v>
      </c>
      <c r="U38" s="545">
        <f t="shared" si="9"/>
        <v>0</v>
      </c>
      <c r="V38" s="545">
        <f t="shared" si="9"/>
        <v>0</v>
      </c>
      <c r="W38" s="545">
        <f t="shared" si="9"/>
        <v>0</v>
      </c>
      <c r="X38" s="545">
        <f t="shared" si="9"/>
        <v>0</v>
      </c>
      <c r="Y38" s="545">
        <f t="shared" si="9"/>
        <v>0</v>
      </c>
      <c r="Z38" s="546">
        <f t="shared" si="9"/>
        <v>0</v>
      </c>
      <c r="AA38" s="547">
        <f t="shared" si="4"/>
        <v>77</v>
      </c>
    </row>
    <row r="39" spans="2:27" ht="24" customHeight="1" x14ac:dyDescent="0.15">
      <c r="B39" s="186"/>
      <c r="C39" s="939"/>
      <c r="D39" s="248"/>
      <c r="E39" s="243"/>
      <c r="F39" s="241" t="s">
        <v>233</v>
      </c>
      <c r="G39" s="548">
        <f>+ｱ.燃え殻!$Z$28</f>
        <v>0</v>
      </c>
      <c r="H39" s="548">
        <f>+ｲ.汚泥!$Z$28</f>
        <v>9</v>
      </c>
      <c r="I39" s="548">
        <f>+ｳ.廃油!$Z$28</f>
        <v>10</v>
      </c>
      <c r="J39" s="548">
        <f>+ｴ.廃酸!$Z$28</f>
        <v>0</v>
      </c>
      <c r="K39" s="548">
        <f>+ｵ.廃ｱﾙｶﾘ!$Z$28</f>
        <v>0</v>
      </c>
      <c r="L39" s="548">
        <f>+ｶ.廃ﾌﾟﾗ類!$Z$28</f>
        <v>24</v>
      </c>
      <c r="M39" s="548">
        <f>+ｷ.紙くず!$Z$28</f>
        <v>0</v>
      </c>
      <c r="N39" s="548">
        <f>+ｸ.木くず!$Z$28</f>
        <v>1</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44</v>
      </c>
    </row>
    <row r="40" spans="2:27" ht="24" customHeight="1" x14ac:dyDescent="0.15">
      <c r="B40" s="186"/>
      <c r="C40" s="939"/>
      <c r="D40" s="248"/>
      <c r="E40" s="243"/>
      <c r="F40" s="241" t="s">
        <v>318</v>
      </c>
      <c r="G40" s="548">
        <f>+ｱ.燃え殻!$Z$29</f>
        <v>0</v>
      </c>
      <c r="H40" s="548">
        <f>+ｲ.汚泥!$Z$29</f>
        <v>33</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33</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139</v>
      </c>
      <c r="I43" s="557">
        <f>+ｳ.廃油!$AK$27</f>
        <v>10</v>
      </c>
      <c r="J43" s="557">
        <f>+ｴ.廃酸!$AK$27</f>
        <v>0</v>
      </c>
      <c r="K43" s="557">
        <f>+ｵ.廃ｱﾙｶﾘ!$AK$27</f>
        <v>0</v>
      </c>
      <c r="L43" s="557">
        <f>+ｶ.廃ﾌﾟﾗ類!$AK$27</f>
        <v>24</v>
      </c>
      <c r="M43" s="557">
        <f>+ｷ.紙くず!$AK$27</f>
        <v>0</v>
      </c>
      <c r="N43" s="557">
        <f>+ｸ.木くず!$AK$27</f>
        <v>1</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0</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174</v>
      </c>
    </row>
    <row r="44" spans="2:27" ht="24" customHeight="1" x14ac:dyDescent="0.15">
      <c r="B44" s="186"/>
      <c r="C44" s="193"/>
      <c r="D44" s="191" t="s">
        <v>188</v>
      </c>
      <c r="E44" s="941" t="s">
        <v>236</v>
      </c>
      <c r="F44" s="942"/>
      <c r="G44" s="560">
        <f>+ｱ.燃え殻!$AK$30</f>
        <v>0</v>
      </c>
      <c r="H44" s="560">
        <f>+ｲ.汚泥!$AK$30</f>
        <v>138</v>
      </c>
      <c r="I44" s="560">
        <f>+ｳ.廃油!$AK$30</f>
        <v>6</v>
      </c>
      <c r="J44" s="560">
        <f>+ｴ.廃酸!$AK$30</f>
        <v>0</v>
      </c>
      <c r="K44" s="560">
        <f>+ｵ.廃ｱﾙｶﾘ!$AK$30</f>
        <v>0</v>
      </c>
      <c r="L44" s="560">
        <f>+ｶ.廃ﾌﾟﾗ類!$AK$30</f>
        <v>24</v>
      </c>
      <c r="M44" s="560">
        <f>+ｷ.紙くず!$AK$30</f>
        <v>0</v>
      </c>
      <c r="N44" s="560">
        <f>+ｸ.木くず!$AK$30</f>
        <v>1</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169</v>
      </c>
    </row>
    <row r="45" spans="2:27" ht="24" customHeight="1" x14ac:dyDescent="0.15">
      <c r="B45" s="186"/>
      <c r="C45" s="193"/>
      <c r="D45" s="584" t="s">
        <v>190</v>
      </c>
      <c r="E45" s="968" t="s">
        <v>237</v>
      </c>
      <c r="F45" s="969"/>
      <c r="G45" s="563">
        <f>+ｱ.燃え殻!$AR$24</f>
        <v>0</v>
      </c>
      <c r="H45" s="563">
        <f>+ｲ.汚泥!$AR$24</f>
        <v>38</v>
      </c>
      <c r="I45" s="563">
        <f>+ｳ.廃油!$AR$24</f>
        <v>10</v>
      </c>
      <c r="J45" s="563">
        <f>+ｴ.廃酸!$AR$24</f>
        <v>0</v>
      </c>
      <c r="K45" s="563">
        <f>+ｵ.廃ｱﾙｶﾘ!$AR$24</f>
        <v>0</v>
      </c>
      <c r="L45" s="563">
        <f>+ｶ.廃ﾌﾟﾗ類!$AR$24</f>
        <v>24</v>
      </c>
      <c r="M45" s="563">
        <f>+ｷ.紙くず!$AR$24</f>
        <v>0</v>
      </c>
      <c r="N45" s="563">
        <f>+ｸ.木くず!$AR$24</f>
        <v>1</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0</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73</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2015</v>
      </c>
      <c r="I55" s="634">
        <f t="shared" si="10"/>
        <v>19.600000000000001</v>
      </c>
      <c r="J55" s="634">
        <f t="shared" si="10"/>
        <v>0</v>
      </c>
      <c r="K55" s="634">
        <f t="shared" si="10"/>
        <v>0</v>
      </c>
      <c r="L55" s="634">
        <f t="shared" si="10"/>
        <v>48.3</v>
      </c>
      <c r="M55" s="634">
        <f t="shared" si="10"/>
        <v>0</v>
      </c>
      <c r="N55" s="634">
        <f t="shared" si="10"/>
        <v>2.7</v>
      </c>
      <c r="O55" s="634">
        <f t="shared" si="10"/>
        <v>0</v>
      </c>
      <c r="P55" s="634">
        <f t="shared" si="10"/>
        <v>0</v>
      </c>
      <c r="Q55" s="634">
        <f t="shared" si="10"/>
        <v>0</v>
      </c>
      <c r="R55" s="634">
        <f t="shared" si="10"/>
        <v>0</v>
      </c>
      <c r="S55" s="634">
        <f t="shared" si="10"/>
        <v>0</v>
      </c>
      <c r="T55" s="634">
        <f t="shared" si="10"/>
        <v>0.2</v>
      </c>
      <c r="U55" s="634">
        <f t="shared" si="10"/>
        <v>0</v>
      </c>
      <c r="V55" s="634">
        <f t="shared" si="10"/>
        <v>0.7</v>
      </c>
      <c r="W55" s="634">
        <f t="shared" si="10"/>
        <v>0</v>
      </c>
      <c r="X55" s="634">
        <f t="shared" si="10"/>
        <v>0</v>
      </c>
      <c r="Y55" s="634">
        <f t="shared" si="10"/>
        <v>0</v>
      </c>
      <c r="Z55" s="634">
        <f t="shared" si="10"/>
        <v>0</v>
      </c>
      <c r="AA55" s="633">
        <f>+AA9+AA19+AA20</f>
        <v>2086.5</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Q5" sqref="Q5:S5"/>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1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  ６年 ６月 ２４日</v>
      </c>
      <c r="Q11" s="1028"/>
      <c r="R11" s="1028"/>
      <c r="S11" s="1028"/>
      <c r="T11" s="1029"/>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大阪市西区新町２丁目15番27号</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サンキン株式会社  
代表取締役社長  田 貴晴</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06-6539-3200</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サンキン株式会社 鋼管生産事業部 横浜工場</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2713</v>
      </c>
      <c r="Q25" s="989"/>
      <c r="R25" s="989"/>
      <c r="S25" s="989"/>
      <c r="T25" s="989"/>
      <c r="U25" s="990"/>
    </row>
    <row r="26" spans="1:22" ht="26.25" customHeight="1" x14ac:dyDescent="0.15">
      <c r="C26" s="1002" t="s">
        <v>11</v>
      </c>
      <c r="D26" s="1003"/>
      <c r="E26" s="1004"/>
      <c r="F26" s="1021" t="str">
        <f>+表紙!F50</f>
        <v>横浜市金沢区鳥浜町７番地</v>
      </c>
      <c r="G26" s="1022"/>
      <c r="H26" s="1022"/>
      <c r="I26" s="1022"/>
      <c r="J26" s="1022"/>
      <c r="K26" s="1022"/>
      <c r="L26" s="1022"/>
      <c r="M26" s="1022"/>
      <c r="N26" s="454" t="s">
        <v>172</v>
      </c>
      <c r="O26" s="383"/>
      <c r="P26" s="383"/>
      <c r="Q26" s="1016" t="str">
        <f>IF(+表紙!Q50="","",+表紙!Q50)</f>
        <v>045-771-1427</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Ｅ22－鉄鋼業</v>
      </c>
      <c r="G30" s="992"/>
      <c r="H30" s="992"/>
      <c r="I30" s="992"/>
      <c r="J30" s="992"/>
      <c r="K30" s="992"/>
      <c r="L30" s="282" t="s">
        <v>48</v>
      </c>
      <c r="M30" s="282"/>
      <c r="N30" s="993" t="str">
        <f>IF(COUNTA(表紙!N54)=1,+表紙!N54,"")</f>
        <v>鋼管引抜加工</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f>IF(+表紙!N55="","",+表紙!N55)</f>
        <v>3365</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43</v>
      </c>
      <c r="G37" s="1062"/>
      <c r="H37" s="1062"/>
      <c r="I37" s="1062"/>
      <c r="J37" s="1062"/>
      <c r="K37" s="1062"/>
      <c r="L37" s="1062"/>
      <c r="M37" s="1062"/>
      <c r="N37" s="1062"/>
      <c r="O37" s="1062"/>
      <c r="P37" s="1062"/>
      <c r="Q37" s="1062"/>
      <c r="R37" s="1062"/>
      <c r="S37" s="1062"/>
      <c r="T37" s="1062"/>
      <c r="U37" s="1063"/>
    </row>
    <row r="38" spans="3:21" ht="13.9"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6</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1043.5000000000002</v>
      </c>
      <c r="L66" s="1068"/>
      <c r="M66" s="1068"/>
      <c r="N66" s="1068"/>
      <c r="O66" s="1068"/>
      <c r="P66" s="300" t="s">
        <v>13</v>
      </c>
      <c r="Q66" s="1066"/>
      <c r="R66" s="1066"/>
      <c r="S66" s="1066"/>
      <c r="T66" s="1066"/>
      <c r="U66" s="1067"/>
      <c r="V66" s="467"/>
      <c r="W66" s="467"/>
      <c r="X66" s="391"/>
    </row>
    <row r="67" spans="1:24" ht="13.9"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92"/>
      <c r="D70" s="1071"/>
      <c r="E70" s="1074"/>
      <c r="F70" s="1052" t="str">
        <f>IF(COUNTA(表紙!F94)=1,+表紙!F94,"")</f>
        <v>廃汚泥の自然乾燥による脱水(減量)後の外部委託。</v>
      </c>
      <c r="G70" s="1053"/>
      <c r="H70" s="1053"/>
      <c r="I70" s="1053"/>
      <c r="J70" s="1053"/>
      <c r="K70" s="1053"/>
      <c r="L70" s="1053"/>
      <c r="M70" s="1053"/>
      <c r="N70" s="1053"/>
      <c r="O70" s="1053"/>
      <c r="P70" s="1053"/>
      <c r="Q70" s="1053"/>
      <c r="R70" s="1053"/>
      <c r="S70" s="1053"/>
      <c r="T70" s="1053"/>
      <c r="U70" s="1054"/>
      <c r="V70" s="308"/>
    </row>
    <row r="71" spans="1:24" ht="13.9"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4</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1043</v>
      </c>
      <c r="L81" s="1068"/>
      <c r="M81" s="1068"/>
      <c r="N81" s="1068"/>
      <c r="O81" s="1068"/>
      <c r="P81" s="303" t="s">
        <v>13</v>
      </c>
      <c r="Q81" s="1066"/>
      <c r="R81" s="1066"/>
      <c r="S81" s="1066"/>
      <c r="T81" s="1066"/>
      <c r="U81" s="1067"/>
      <c r="V81" s="467"/>
      <c r="W81" s="467"/>
      <c r="X81" s="309"/>
    </row>
    <row r="82" spans="1:24" ht="13.9"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9"/>
      <c r="D85" s="1047"/>
      <c r="E85" s="1044"/>
      <c r="F85" s="1052" t="str">
        <f>IF(COUNTA(表紙!F109)=1,+表紙!F109,"")</f>
        <v>生産量の維持で前年度実績に対し同等量。</v>
      </c>
      <c r="G85" s="1053"/>
      <c r="H85" s="1053"/>
      <c r="I85" s="1053"/>
      <c r="J85" s="1053"/>
      <c r="K85" s="1053"/>
      <c r="L85" s="1053"/>
      <c r="M85" s="1053"/>
      <c r="N85" s="1053"/>
      <c r="O85" s="1053"/>
      <c r="P85" s="1053"/>
      <c r="Q85" s="1053"/>
      <c r="R85" s="1053"/>
      <c r="S85" s="1053"/>
      <c r="T85" s="1053"/>
      <c r="U85" s="1054"/>
      <c r="V85" s="321"/>
    </row>
    <row r="86" spans="1:24" ht="13.9"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7"/>
      <c r="E96" s="1044"/>
      <c r="F96" s="1052" t="str">
        <f>IF(COUNTA(表紙!F120)=1,+表紙!F120,"")</f>
        <v>廃プラスチック類、蛍光灯・水銀灯。</v>
      </c>
      <c r="G96" s="1053"/>
      <c r="H96" s="1053"/>
      <c r="I96" s="1053"/>
      <c r="J96" s="1053"/>
      <c r="K96" s="1053"/>
      <c r="L96" s="1053"/>
      <c r="M96" s="1053"/>
      <c r="N96" s="1053"/>
      <c r="O96" s="1053"/>
      <c r="P96" s="1053"/>
      <c r="Q96" s="1053"/>
      <c r="R96" s="1053"/>
      <c r="S96" s="1053"/>
      <c r="T96" s="1053"/>
      <c r="U96" s="1054"/>
      <c r="V96" s="321"/>
    </row>
    <row r="97" spans="3:25" ht="13.9"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7"/>
      <c r="E102" s="1044"/>
      <c r="F102" s="1099" t="str">
        <f>IF(COUNTA(表紙!F126)=1,+表紙!F126,"")</f>
        <v>現状のまま。</v>
      </c>
      <c r="G102" s="1100"/>
      <c r="H102" s="1100"/>
      <c r="I102" s="1100"/>
      <c r="J102" s="1100"/>
      <c r="K102" s="1100"/>
      <c r="L102" s="1100"/>
      <c r="M102" s="1100"/>
      <c r="N102" s="1100"/>
      <c r="O102" s="1100"/>
      <c r="P102" s="1100"/>
      <c r="Q102" s="1100"/>
      <c r="R102" s="1100"/>
      <c r="S102" s="1100"/>
      <c r="T102" s="1100"/>
      <c r="U102" s="1101"/>
      <c r="V102" s="321"/>
    </row>
    <row r="103" spans="3:25" ht="13.9"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f>+表紙!K158</f>
        <v>868.9</v>
      </c>
      <c r="L134" s="1075"/>
      <c r="M134" s="1075"/>
      <c r="N134" s="1075"/>
      <c r="O134" s="1075"/>
      <c r="P134" s="463" t="s">
        <v>13</v>
      </c>
      <c r="Q134" s="1094" t="s">
        <v>255</v>
      </c>
      <c r="R134" s="1094"/>
      <c r="S134" s="1094"/>
      <c r="T134" s="1094"/>
      <c r="U134" s="1095"/>
      <c r="V134" s="467"/>
      <c r="W134" s="467"/>
      <c r="X134" s="321"/>
      <c r="Y134" s="341"/>
    </row>
    <row r="135" spans="3:25" ht="13.9"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7"/>
      <c r="E136" s="1044"/>
      <c r="F136" s="1052" t="str">
        <f>IF(COUNTA(表紙!F160)=1,+表紙!F160,"")</f>
        <v>排水処理場で脱水後、処分を外部委託。</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869</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7"/>
      <c r="E148" s="1044"/>
      <c r="F148" s="1052" t="str">
        <f>IF(COUNTA(表紙!F172)=1,+表紙!F172,"")</f>
        <v>生産量の維持で前年度実績に対し同等量。</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174.59999999999997</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f>+表紙!K209</f>
        <v>170.99999999999997</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74.200000000000017</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174</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169</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73</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7"/>
      <c r="E207" s="1044"/>
      <c r="F207" s="1052" t="str">
        <f>IF(COUNTA(表紙!F231)=1,+表紙!F231,"")</f>
        <v>生産量の維持で前年度実績に対し同等量。</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7" zoomScaleNormal="100" workbookViewId="0">
      <selection activeCell="Q34" sqref="Q3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1008</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29</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68</v>
      </c>
      <c r="AU17" s="59" t="s">
        <v>34</v>
      </c>
      <c r="AV17" s="68"/>
    </row>
    <row r="18" spans="2:48" ht="24.75" customHeight="1" thickBot="1" x14ac:dyDescent="0.2">
      <c r="J18" s="71"/>
      <c r="K18" s="68"/>
      <c r="L18" s="884"/>
      <c r="M18" s="71"/>
      <c r="O18" s="814">
        <v>966</v>
      </c>
      <c r="P18" s="827"/>
      <c r="Q18" s="827"/>
      <c r="R18" s="827"/>
      <c r="S18" s="67" t="s">
        <v>14</v>
      </c>
      <c r="T18"/>
      <c r="U18" s="349"/>
      <c r="V18"/>
      <c r="W18" s="233"/>
      <c r="X18" s="905">
        <f>+ROUND(AG9,1)+ROUND(AG12,1)+ROUND(AG15,1)+AG18</f>
        <v>97</v>
      </c>
      <c r="Y18" s="906"/>
      <c r="Z18" s="906"/>
      <c r="AA18" s="67" t="s">
        <v>4</v>
      </c>
      <c r="AB18" s="232"/>
      <c r="AC18" s="232"/>
      <c r="AD18" s="872"/>
      <c r="AG18" s="862">
        <f>+ROUND(AN18,1)+ROUND(AN21,1)</f>
        <v>97</v>
      </c>
      <c r="AH18" s="907"/>
      <c r="AI18" s="907"/>
      <c r="AJ18" s="907"/>
      <c r="AK18" s="59" t="s">
        <v>13</v>
      </c>
      <c r="AL18" s="70"/>
      <c r="AN18" s="423">
        <f>+ROUND(AT16,1)+ROUND(AT17,1)+ROUND(AT18,1)</f>
        <v>97</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869</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1007</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868.9</v>
      </c>
      <c r="G27" s="875"/>
      <c r="H27" s="234" t="s">
        <v>198</v>
      </c>
      <c r="L27" s="872"/>
      <c r="O27" s="862">
        <f>+Q30+ROUND(Q33,1)</f>
        <v>42</v>
      </c>
      <c r="P27" s="863"/>
      <c r="Q27" s="863"/>
      <c r="R27" s="863"/>
      <c r="S27" s="59" t="s">
        <v>38</v>
      </c>
      <c r="T27" s="80"/>
      <c r="U27" s="80"/>
      <c r="X27" s="78" t="s">
        <v>39</v>
      </c>
      <c r="Y27" s="81"/>
      <c r="AG27" s="68"/>
      <c r="AH27" s="68"/>
      <c r="AI27" s="68"/>
      <c r="AJ27" s="68"/>
      <c r="AK27" s="905">
        <f>+AG18+O27</f>
        <v>139</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138.1</v>
      </c>
      <c r="G29" s="875"/>
      <c r="H29" s="234" t="s">
        <v>198</v>
      </c>
      <c r="L29" s="872"/>
      <c r="O29" s="71"/>
      <c r="P29" s="163"/>
      <c r="Q29" s="66" t="s">
        <v>183</v>
      </c>
      <c r="R29" s="839" t="s">
        <v>33</v>
      </c>
      <c r="S29" s="855"/>
      <c r="T29" s="855"/>
      <c r="U29" s="856"/>
      <c r="V29" s="63"/>
      <c r="W29" s="82"/>
      <c r="X29" s="860" t="s">
        <v>315</v>
      </c>
      <c r="Y29" s="861"/>
      <c r="Z29" s="853">
        <v>33</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138.1</v>
      </c>
      <c r="G30" s="875"/>
      <c r="H30" s="234" t="s">
        <v>198</v>
      </c>
      <c r="L30" s="872"/>
      <c r="O30" s="71"/>
      <c r="Q30" s="862">
        <f>+ROUND(Z28,1)+ROUND(Z29,1)+ROUND(Z30,1)</f>
        <v>42</v>
      </c>
      <c r="R30" s="863"/>
      <c r="S30" s="863"/>
      <c r="T30" s="863"/>
      <c r="U30" s="59" t="s">
        <v>16</v>
      </c>
      <c r="X30" s="860" t="s">
        <v>186</v>
      </c>
      <c r="Y30" s="861"/>
      <c r="Z30" s="853">
        <v>0</v>
      </c>
      <c r="AA30" s="854"/>
      <c r="AB30" s="854"/>
      <c r="AC30" s="854"/>
      <c r="AD30" s="854"/>
      <c r="AE30" s="59" t="s">
        <v>13</v>
      </c>
      <c r="AK30" s="814">
        <v>138</v>
      </c>
      <c r="AL30" s="815"/>
      <c r="AM30" s="815"/>
      <c r="AN30" s="815"/>
      <c r="AO30" s="67" t="s">
        <v>13</v>
      </c>
      <c r="AR30" s="921"/>
      <c r="AS30" s="918"/>
      <c r="AT30" s="918"/>
      <c r="AU30" s="919"/>
    </row>
    <row r="31" spans="2:48" ht="27" customHeight="1" thickTop="1" thickBot="1" x14ac:dyDescent="0.2">
      <c r="B31" s="888" t="s">
        <v>375</v>
      </c>
      <c r="C31" s="839"/>
      <c r="D31" s="839"/>
      <c r="E31" s="840"/>
      <c r="F31" s="874">
        <v>37.700000000000003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E1" workbookViewId="0">
      <selection activeCell="AT4" sqref="AT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9.6</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10</v>
      </c>
      <c r="P27" s="863"/>
      <c r="Q27" s="863"/>
      <c r="R27" s="863"/>
      <c r="S27" s="59" t="s">
        <v>38</v>
      </c>
      <c r="T27" s="80"/>
      <c r="U27" s="80"/>
      <c r="X27" s="78" t="s">
        <v>39</v>
      </c>
      <c r="Y27" s="81"/>
      <c r="AG27" s="68"/>
      <c r="AH27" s="68"/>
      <c r="AI27" s="68"/>
      <c r="AJ27" s="68"/>
      <c r="AK27" s="905">
        <f>+AG18+O27</f>
        <v>10</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9.6</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6.2</v>
      </c>
      <c r="G30" s="875"/>
      <c r="H30" s="234" t="s">
        <v>198</v>
      </c>
      <c r="L30" s="872"/>
      <c r="O30" s="71"/>
      <c r="Q30" s="862">
        <f>+ROUND(Z28,1)+ROUND(Z29,1)+ROUND(Z30,1)</f>
        <v>10</v>
      </c>
      <c r="R30" s="863"/>
      <c r="S30" s="863"/>
      <c r="T30" s="863"/>
      <c r="U30" s="59" t="s">
        <v>16</v>
      </c>
      <c r="X30" s="860" t="s">
        <v>186</v>
      </c>
      <c r="Y30" s="861"/>
      <c r="Z30" s="853">
        <v>0</v>
      </c>
      <c r="AA30" s="854"/>
      <c r="AB30" s="854"/>
      <c r="AC30" s="854"/>
      <c r="AD30" s="854"/>
      <c r="AE30" s="59" t="s">
        <v>13</v>
      </c>
      <c r="AK30" s="814">
        <v>6</v>
      </c>
      <c r="AL30" s="815"/>
      <c r="AM30" s="815"/>
      <c r="AN30" s="815"/>
      <c r="AO30" s="67" t="s">
        <v>13</v>
      </c>
      <c r="AR30" s="921"/>
      <c r="AS30" s="918"/>
      <c r="AT30" s="918"/>
      <c r="AU30" s="919"/>
    </row>
    <row r="31" spans="2:48" ht="27" customHeight="1" thickTop="1" thickBot="1" x14ac:dyDescent="0.2">
      <c r="B31" s="888" t="s">
        <v>375</v>
      </c>
      <c r="C31" s="839"/>
      <c r="D31" s="839"/>
      <c r="E31" s="840"/>
      <c r="F31" s="874">
        <v>9.6</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H19" workbookViewId="0">
      <selection activeCell="AT37" sqref="AT37"/>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24</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24.3</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24</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24</v>
      </c>
      <c r="P27" s="863"/>
      <c r="Q27" s="863"/>
      <c r="R27" s="863"/>
      <c r="S27" s="59" t="s">
        <v>38</v>
      </c>
      <c r="T27" s="80"/>
      <c r="U27" s="80"/>
      <c r="X27" s="78" t="s">
        <v>39</v>
      </c>
      <c r="Y27" s="81"/>
      <c r="AG27" s="68"/>
      <c r="AH27" s="68"/>
      <c r="AI27" s="68"/>
      <c r="AJ27" s="68"/>
      <c r="AK27" s="905">
        <f>+AG18+O27</f>
        <v>24</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24</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24.3</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24.3</v>
      </c>
      <c r="G30" s="875"/>
      <c r="H30" s="234" t="s">
        <v>198</v>
      </c>
      <c r="L30" s="872"/>
      <c r="O30" s="71"/>
      <c r="Q30" s="862">
        <f>+ROUND(Z28,1)+ROUND(Z29,1)+ROUND(Z30,1)</f>
        <v>24</v>
      </c>
      <c r="R30" s="863"/>
      <c r="S30" s="863"/>
      <c r="T30" s="863"/>
      <c r="U30" s="59" t="s">
        <v>16</v>
      </c>
      <c r="X30" s="860" t="s">
        <v>186</v>
      </c>
      <c r="Y30" s="861"/>
      <c r="Z30" s="853">
        <v>0</v>
      </c>
      <c r="AA30" s="854"/>
      <c r="AB30" s="854"/>
      <c r="AC30" s="854"/>
      <c r="AD30" s="854"/>
      <c r="AE30" s="59" t="s">
        <v>13</v>
      </c>
      <c r="AK30" s="814">
        <v>24</v>
      </c>
      <c r="AL30" s="815"/>
      <c r="AM30" s="815"/>
      <c r="AN30" s="815"/>
      <c r="AO30" s="67" t="s">
        <v>13</v>
      </c>
      <c r="AR30" s="921"/>
      <c r="AS30" s="918"/>
      <c r="AT30" s="918"/>
      <c r="AU30" s="919"/>
    </row>
    <row r="31" spans="2:48" ht="27" customHeight="1" thickTop="1" thickBot="1" x14ac:dyDescent="0.2">
      <c r="B31" s="888" t="s">
        <v>375</v>
      </c>
      <c r="C31" s="839"/>
      <c r="D31" s="839"/>
      <c r="E31" s="840"/>
      <c r="F31" s="874">
        <v>24.3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L19" workbookViewId="0">
      <selection activeCell="AT32" sqref="AT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サンキン株式会社 鋼管生産事業部 横浜工場</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1</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1.7</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v>
      </c>
      <c r="P27" s="863"/>
      <c r="Q27" s="863"/>
      <c r="R27" s="863"/>
      <c r="S27" s="59" t="s">
        <v>38</v>
      </c>
      <c r="T27" s="80"/>
      <c r="U27" s="80"/>
      <c r="X27" s="78" t="s">
        <v>39</v>
      </c>
      <c r="Y27" s="81"/>
      <c r="AG27" s="68"/>
      <c r="AH27" s="68"/>
      <c r="AI27" s="68"/>
      <c r="AJ27" s="68"/>
      <c r="AK27" s="905">
        <f>+AG18+O27</f>
        <v>1</v>
      </c>
      <c r="AL27" s="906"/>
      <c r="AM27" s="906"/>
      <c r="AN27" s="906"/>
      <c r="AO27" s="67" t="s">
        <v>13</v>
      </c>
      <c r="AP27" s="417"/>
      <c r="AQ27" s="146"/>
      <c r="AR27" s="814">
        <v>0</v>
      </c>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1.7</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1.7</v>
      </c>
      <c r="G30" s="875"/>
      <c r="H30" s="234" t="s">
        <v>198</v>
      </c>
      <c r="L30" s="872"/>
      <c r="O30" s="71"/>
      <c r="Q30" s="862">
        <f>+ROUND(Z28,1)+ROUND(Z29,1)+ROUND(Z30,1)</f>
        <v>1</v>
      </c>
      <c r="R30" s="863"/>
      <c r="S30" s="863"/>
      <c r="T30" s="863"/>
      <c r="U30" s="59" t="s">
        <v>16</v>
      </c>
      <c r="X30" s="860" t="s">
        <v>186</v>
      </c>
      <c r="Y30" s="861"/>
      <c r="Z30" s="853">
        <v>0</v>
      </c>
      <c r="AA30" s="854"/>
      <c r="AB30" s="854"/>
      <c r="AC30" s="854"/>
      <c r="AD30" s="854"/>
      <c r="AE30" s="59" t="s">
        <v>13</v>
      </c>
      <c r="AK30" s="814">
        <v>1</v>
      </c>
      <c r="AL30" s="815"/>
      <c r="AM30" s="815"/>
      <c r="AN30" s="815"/>
      <c r="AO30" s="67" t="s">
        <v>13</v>
      </c>
      <c r="AR30" s="921"/>
      <c r="AS30" s="918"/>
      <c r="AT30" s="918"/>
      <c r="AU30" s="919"/>
    </row>
    <row r="31" spans="2:48" ht="27" customHeight="1" thickTop="1" thickBot="1" x14ac:dyDescent="0.2">
      <c r="B31" s="888" t="s">
        <v>375</v>
      </c>
      <c r="C31" s="839"/>
      <c r="D31" s="839"/>
      <c r="E31" s="840"/>
      <c r="F31" s="874">
        <v>1.7</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2024-06-26T05:38:24Z</dcterms:created>
  <dcterms:modified xsi:type="dcterms:W3CDTF">2024-09-09T10:10:56Z</dcterms:modified>
</cp:coreProperties>
</file>