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<sst xmlns="http://schemas.openxmlformats.org/spreadsheetml/2006/main" count="3167" uniqueCount="457">
  <si>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</si>
  <si>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</si>
  <si>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</si>
  <si>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</si>
  <si>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</si>
  <si>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</si>
  <si>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</si>
  <si>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</si>
  <si>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</si>
  <si>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</si>
  <si>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</si>
  <si>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</si>
  <si>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</si>
  <si>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</si>
  <si>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</si>
  <si>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</si>
  <si>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</si>
  <si>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</si>
  <si>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</si>
  <si>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</si>
  <si>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</si>
  <si>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</si>
  <si>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</si>
  <si>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</si>
  <si>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</si>
  <si>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</si>
  <si>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</si>
  <si>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</si>
  <si>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</si>
  <si>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</si>
  <si>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</si>
  <si>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</si>
  <si>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</si>
  <si>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</si>
  <si>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</si>
  <si>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</si>
  <si>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</si>
  <si>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</si>
  <si>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</si>
  <si>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</si>
  <si>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</si>
  <si>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</si>
  <si>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</si>
  <si>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</si>
  <si>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</si>
  <si>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</si>
  <si>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</si>
  <si>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</si>
  <si>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</si>
  <si>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</si>
  <si>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</si>
  <si>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</si>
  <si>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</si>
  <si>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</si>
  <si>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</si>
  <si>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</si>
  <si>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</si>
  <si>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</si>
  <si>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</si>
  <si>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</si>
  <si>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</si>
  <si>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</si>
  <si>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</si>
  <si>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</si>
  <si>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</si>
  <si>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</si>
  <si>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</si>
  <si>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</si>
  <si>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</si>
  <si>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</si>
  <si>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</si>
  <si>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</si>
  <si>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</si>
  <si>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</si>
  <si>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</si>
  <si>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</si>
  <si>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</si>
  <si>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</si>
  <si>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</si>
  <si>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</si>
  <si>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</si>
  <si>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</si>
  <si>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</si>
  <si>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</si>
  <si>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</si>
  <si>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</si>
  <si>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</si>
  <si>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</si>
  <si>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</si>
  <si>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</si>
  <si>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</si>
  <si>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</si>
  <si>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</si>
  <si>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</si>
  <si>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</si>
  <si>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</si>
  <si>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</si>
  <si>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</si>
  <si>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</si>
  <si>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</si>
  <si>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</si>
  <si>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</si>
  <si>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</si>
  <si>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</si>
  <si>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</si>
  <si>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</si>
  <si>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</si>
  <si>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</si>
  <si>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</si>
  <si>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</si>
  <si>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</si>
  <si>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</si>
  <si>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</si>
  <si>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</si>
  <si>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</si>
  <si>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</si>
  <si>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</si>
  <si>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</si>
  <si>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</si>
  <si>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</si>
  <si>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</si>
  <si>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</si>
  <si>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</si>
  <si>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</si>
  <si>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</si>
  <si>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</si>
  <si>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</si>
  <si>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</si>
  <si>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</si>
  <si>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</si>
  <si>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</si>
  <si>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</si>
  <si>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</si>
  <si>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</si>
  <si>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</si>
  <si>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</si>
  <si>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</si>
  <si>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</si>
  <si>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</si>
  <si>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</si>
  <si>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</si>
  <si>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</si>
  <si>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</si>
  <si>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</si>
  <si>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</si>
  <si>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</si>
  <si>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</si>
  <si>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</si>
  <si>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</si>
  <si>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</si>
  <si>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</si>
  <si>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</si>
  <si>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</si>
  <si>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</si>
  <si>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</si>
  <si>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</si>
  <si>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</si>
  <si>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</si>
  <si>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</si>
  <si>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</si>
  <si>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</si>
  <si>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</si>
  <si>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</si>
  <si>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</si>
  <si>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</si>
  <si>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</si>
  <si>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</si>
  <si>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</si>
  <si>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</si>
  <si>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</si>
  <si>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</si>
  <si>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</si>
  <si>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</si>
  <si>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</si>
  <si>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</si>
  <si>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</si>
  <si>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</si>
  <si>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</si>
  <si>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</si>
  <si>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</si>
  <si>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</si>
  <si>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</si>
  <si>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</si>
  <si>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</si>
  <si>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</si>
  <si>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</si>
  <si>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</si>
  <si>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</si>
  <si>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</si>
  <si>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</si>
  <si>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</si>
  <si>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</si>
  <si>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</si>
  <si>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</si>
  <si>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</si>
  <si>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</si>
  <si>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</si>
  <si>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</si>
  <si>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</si>
  <si>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</si>
  <si>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</si>
  <si>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</si>
  <si>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</si>
  <si>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</si>
  <si>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</si>
  <si>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</si>
  <si>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</si>
  <si>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</si>
  <si>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</si>
  <si>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</si>
  <si>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</si>
  <si>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</si>
  <si>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</si>
  <si>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</si>
  <si>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</si>
  <si>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</si>
  <si>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</si>
  <si>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</si>
  <si>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</si>
  <si>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</si>
  <si>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</si>
  <si>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</si>
  <si>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</si>
  <si>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</si>
  <si>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</si>
  <si>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</si>
  <si>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</si>
  <si>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</si>
  <si>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</si>
  <si>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</si>
  <si>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</si>
  <si>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</si>
  <si>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</si>
  <si>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</si>
  <si>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</si>
  <si>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</si>
  <si>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</si>
  <si>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</si>
  <si>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</si>
  <si>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</si>
  <si>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</si>
  <si>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</si>
  <si>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</si>
  <si>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</si>
  <si>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</si>
  <si>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</si>
  <si>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</si>
  <si>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</si>
  <si>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</si>
  <si>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</si>
  <si>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</si>
  <si>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</si>
  <si>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</si>
  <si>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</si>
  <si>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</si>
  <si>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</si>
  <si>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</si>
  <si>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</si>
  <si>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</si>
  <si>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</si>
  <si>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</si>
  <si>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</si>
  <si>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</si>
  <si>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</si>
  <si>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</si>
  <si>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</si>
  <si>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</si>
  <si>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</si>
  <si>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</si>
  <si>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</si>
  <si>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</si>
  <si>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</si>
  <si>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</si>
  <si>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</si>
  <si>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</si>
  <si>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</si>
  <si>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</si>
  <si>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</si>
  <si>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</si>
  <si>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</si>
  <si>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</si>
  <si>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</si>
  <si>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</si>
  <si>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</si>
  <si>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</si>
  <si>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</si>
  <si>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</si>
  <si>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</si>
  <si>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</si>
  <si>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</si>
  <si>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</si>
  <si>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</si>
  <si>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</si>
  <si>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</si>
  <si>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</si>
  <si>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</si>
  <si>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</si>
  <si>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</si>
  <si>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</si>
  <si>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</si>
  <si>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</si>
  <si>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</si>
  <si>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</si>
  <si>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</si>
  <si>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</si>
  <si>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</si>
  <si>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</si>
  <si>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</si>
  <si>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</si>
  <si>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</si>
  <si>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</si>
  <si>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</si>
  <si>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</si>
  <si>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</si>
  <si>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</si>
  <si>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</si>
  <si>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</si>
  <si>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</si>
  <si>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</si>
  <si>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</si>
  <si>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</si>
  <si>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</si>
  <si>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</si>
  <si>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</si>
  <si>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</si>
  <si>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</si>
  <si>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</si>
  <si>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</si>
  <si>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</si>
  <si>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</si>
  <si>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</si>
  <si>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</si>
  <si>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</si>
  <si>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</si>
  <si>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</si>
  <si>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</si>
  <si>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</si>
  <si>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</si>
  <si>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</si>
  <si>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</si>
  <si>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</si>
  <si>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</si>
  <si>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</si>
  <si>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</si>
  <si>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</si>
  <si>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</si>
  <si>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</si>
  <si>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</si>
  <si>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</si>
  <si>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</si>
  <si>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</si>
  <si>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</si>
  <si>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</si>
  <si>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</si>
  <si>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</si>
  <si>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</si>
  <si>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</si>
  <si>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</si>
  <si>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</si>
  <si>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</si>
  <si>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</si>
  <si>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</si>
  <si>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</si>
  <si>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</si>
  <si>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</si>
  <si>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</si>
  <si>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</si>
  <si>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</si>
  <si>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</si>
  <si>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</si>
  <si>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</si>
  <si>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</si>
  <si>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</si>
  <si>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</si>
  <si>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</si>
  <si>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</si>
  <si>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</si>
  <si>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</si>
  <si>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</si>
  <si>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</si>
  <si>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</si>
  <si>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</si>
  <si>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</si>
  <si>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</si>
  <si>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</si>
  <si>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</si>
  <si>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</si>
  <si>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</si>
  <si>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</si>
  <si>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</si>
  <si>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</si>
  <si>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</si>
  <si>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</si>
  <si>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</si>
  <si>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</si>
  <si>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</si>
  <si>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</si>
  <si>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</si>
  <si>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</si>
  <si>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</si>
  <si>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</si>
  <si>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</si>
  <si>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</si>
  <si>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</si>
  <si>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</si>
  <si>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</si>
  <si>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</si>
  <si>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</si>
  <si>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</si>
  <si>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</si>
  <si>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</si>
  <si>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</si>
  <si>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</si>
  <si>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</si>
  <si>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</si>
  <si>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</si>
  <si>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</si>
  <si>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</si>
  <si>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</si>
  <si>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</si>
  <si>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</si>
  <si>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</si>
  <si>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</si>
  <si>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</si>
  <si>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</si>
  <si>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</si>
  <si>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</si>
  <si>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</si>
  <si>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</si>
  <si>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</si>
  <si>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</si>
  <si>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</si>
  <si>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</si>
  <si>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</si>
  <si>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</si>
  <si>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</si>
  <si>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</si>
  <si>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</si>
  <si>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</si>
  <si>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</si>
  <si>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</si>
  <si>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</si>
  <si>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</si>
  <si>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</si>
  <si>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</si>
  <si>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東京都港区港南5丁目8番28号</t>
    <phoneticPr fontId="3"/>
  </si>
  <si>
    <t>東京エスオーシー株式会社
代表取締役　長谷川　義孝</t>
    <phoneticPr fontId="3"/>
  </si>
  <si>
    <t>東京エスオーシー株式会社　横浜工場</t>
    <phoneticPr fontId="3"/>
  </si>
  <si>
    <t>横浜市栄区長倉町1番13号</t>
    <phoneticPr fontId="3"/>
  </si>
  <si>
    <t>03-3668-8186</t>
    <phoneticPr fontId="3"/>
  </si>
  <si>
    <t>横浜市長</t>
    <phoneticPr fontId="3"/>
  </si>
  <si>
    <t>Ｅ21－窯業・土石製品製造業</t>
    <phoneticPr fontId="3"/>
  </si>
  <si>
    <t>生コンクリート製造</t>
    <phoneticPr fontId="3"/>
  </si>
  <si>
    <t>045-891-7611</t>
    <phoneticPr fontId="3"/>
  </si>
  <si>
    <t>統括者（工場長）
  │
代理者（副工場長）
　│
管理者</t>
    <rPh sb="0" eb="3">
      <t>トウカツシャ</t>
    </rPh>
    <rPh sb="4" eb="7">
      <t>コウジョウチョウ</t>
    </rPh>
    <rPh sb="13" eb="16">
      <t>ダイリシャ</t>
    </rPh>
    <rPh sb="17" eb="21">
      <t>フクコウジョウチョウ</t>
    </rPh>
    <rPh sb="26" eb="29">
      <t>カンリシャ</t>
    </rPh>
    <phoneticPr fontId="3"/>
  </si>
  <si>
    <t>ガラス・コンクリート陶磁器くず→破砕→資源化
ガラス・コンクリート陶磁器くず→分級→破砕→資源化
汚泥→脱水→破砕→資源化
汚泥→中和→再資源化
汚泥（有害）→中和（無毒化）→再資源化
廃プラスチック→切断→埋立</t>
    <rPh sb="10" eb="13">
      <t>トウジキ</t>
    </rPh>
    <rPh sb="16" eb="18">
      <t>ハサイ</t>
    </rPh>
    <rPh sb="19" eb="22">
      <t>シゲンカ</t>
    </rPh>
    <rPh sb="33" eb="36">
      <t>トウジキ</t>
    </rPh>
    <rPh sb="39" eb="41">
      <t>ブンキュウ</t>
    </rPh>
    <rPh sb="42" eb="44">
      <t>ハサイ</t>
    </rPh>
    <rPh sb="45" eb="48">
      <t>シゲンカ</t>
    </rPh>
    <rPh sb="49" eb="51">
      <t>オデイ</t>
    </rPh>
    <rPh sb="52" eb="54">
      <t>ダッスイ</t>
    </rPh>
    <rPh sb="55" eb="57">
      <t>ハサイ</t>
    </rPh>
    <rPh sb="58" eb="61">
      <t>シゲンカ</t>
    </rPh>
    <rPh sb="62" eb="64">
      <t>オデイ</t>
    </rPh>
    <rPh sb="65" eb="67">
      <t>チュウワ</t>
    </rPh>
    <rPh sb="68" eb="72">
      <t>サイシゲンカ</t>
    </rPh>
    <rPh sb="73" eb="75">
      <t>オデイ</t>
    </rPh>
    <rPh sb="76" eb="78">
      <t>ユウガイ</t>
    </rPh>
    <rPh sb="80" eb="82">
      <t>チュウワ</t>
    </rPh>
    <rPh sb="83" eb="86">
      <t>ムドクカ</t>
    </rPh>
    <rPh sb="88" eb="92">
      <t>サイシゲンカ</t>
    </rPh>
    <rPh sb="93" eb="94">
      <t>ハイ</t>
    </rPh>
    <rPh sb="101" eb="103">
      <t>セツダン</t>
    </rPh>
    <rPh sb="104" eb="105">
      <t>ウ</t>
    </rPh>
    <rPh sb="105" eb="106">
      <t>タ</t>
    </rPh>
    <phoneticPr fontId="3"/>
  </si>
  <si>
    <t>令和  6  年  6  月  24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</si>
</sst>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Normal="115" zoomScaleSheetLayoutView="100" workbookViewId="0">
      <selection activeCell="X21" sqref="X21"/>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456</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450</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449</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447</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2770</v>
      </c>
      <c r="Q49" s="726"/>
      <c r="R49" s="726"/>
      <c r="S49" s="726"/>
      <c r="T49" s="726"/>
      <c r="U49" s="727"/>
    </row>
    <row r="50" spans="3:54" ht="26.25" customHeight="1" x14ac:dyDescent="0.15">
      <c r="C50" s="697" t="s">
        <v>11</v>
      </c>
      <c r="D50" s="698"/>
      <c r="E50" s="699"/>
      <c r="F50" s="708" t="s">
        <v>448</v>
      </c>
      <c r="G50" s="709"/>
      <c r="H50" s="709"/>
      <c r="I50" s="709"/>
      <c r="J50" s="709"/>
      <c r="K50" s="709"/>
      <c r="L50" s="709"/>
      <c r="M50" s="709"/>
      <c r="N50" s="592" t="s">
        <v>172</v>
      </c>
      <c r="O50" s="595"/>
      <c r="P50" s="596"/>
      <c r="Q50" s="712" t="s">
        <v>453</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451</v>
      </c>
      <c r="G54" s="793"/>
      <c r="H54" s="793"/>
      <c r="I54" s="793"/>
      <c r="J54" s="793"/>
      <c r="K54" s="793"/>
      <c r="L54" s="38" t="s">
        <v>48</v>
      </c>
      <c r="M54" s="38"/>
      <c r="N54" s="797" t="s">
        <v>452</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v>1557</v>
      </c>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10</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455</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454</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4</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40157.5</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4</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40517.799999999996</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f>+別紙!AA12</f>
        <v>29620.6</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29865</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10536.9</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10519.2</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10652.800000000001</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10635.1</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東京エスオーシー株式会社　横浜工場</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4" zoomScaleNormal="100" workbookViewId="0">
      <selection activeCell="AC23" sqref="AC2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15500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2635</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v>15500</v>
      </c>
      <c r="P18" s="882"/>
      <c r="Q18" s="882"/>
      <c r="R18" s="882"/>
      <c r="S18" s="67" t="s">
        <v>14</v>
      </c>
      <c r="T18"/>
      <c r="U18" s="349"/>
      <c r="V18"/>
      <c r="W18" s="233"/>
      <c r="X18" s="831">
        <f>+ROUND(AG9,1)+ROUND(AG12,1)+ROUND(AG15,1)+AG18</f>
        <v>2635</v>
      </c>
      <c r="Y18" s="832"/>
      <c r="Z18" s="832"/>
      <c r="AA18" s="67" t="s">
        <v>4</v>
      </c>
      <c r="AB18" s="232"/>
      <c r="AC18" s="232"/>
      <c r="AD18" s="845"/>
      <c r="AG18" s="847">
        <f>+ROUND(AN18,1)+ROUND(AN21,1)</f>
        <v>2635</v>
      </c>
      <c r="AH18" s="848"/>
      <c r="AI18" s="848"/>
      <c r="AJ18" s="848"/>
      <c r="AK18" s="59" t="s">
        <v>13</v>
      </c>
      <c r="AL18" s="70"/>
      <c r="AN18" s="423">
        <f>+ROUND(AT16,1)+ROUND(AT17,1)+ROUND(AT18,1)</f>
        <v>2635</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12865</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15371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2635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12758</v>
      </c>
      <c r="G27" s="837"/>
      <c r="H27" s="234" t="s">
        <v>198</v>
      </c>
      <c r="L27" s="845"/>
      <c r="O27" s="847">
        <f>+Q30+ROUND(Q33,1)</f>
        <v>0</v>
      </c>
      <c r="P27" s="881"/>
      <c r="Q27" s="881"/>
      <c r="R27" s="881"/>
      <c r="S27" s="59" t="s">
        <v>38</v>
      </c>
      <c r="T27" s="80"/>
      <c r="U27" s="80"/>
      <c r="X27" s="78" t="s">
        <v>39</v>
      </c>
      <c r="Y27" s="81"/>
      <c r="AG27" s="68"/>
      <c r="AH27" s="68"/>
      <c r="AI27" s="68"/>
      <c r="AJ27" s="68"/>
      <c r="AK27" s="831">
        <f>+AG18+O27</f>
        <v>2635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2613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2613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D16" workbookViewId="0">
      <selection activeCell="Z31" sqref="Z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17.7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17.7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17.7</v>
      </c>
      <c r="P27" s="881"/>
      <c r="Q27" s="881"/>
      <c r="R27" s="881"/>
      <c r="S27" s="59" t="s">
        <v>38</v>
      </c>
      <c r="T27" s="80"/>
      <c r="U27" s="80"/>
      <c r="X27" s="78" t="s">
        <v>39</v>
      </c>
      <c r="Y27" s="81"/>
      <c r="AG27" s="68"/>
      <c r="AH27" s="68"/>
      <c r="AI27" s="68"/>
      <c r="AJ27" s="68"/>
      <c r="AK27" s="831">
        <f>+AG18+O27</f>
        <v>17.7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17.7</v>
      </c>
      <c r="G29" s="837"/>
      <c r="H29" s="234" t="s">
        <v>198</v>
      </c>
      <c r="L29" s="845"/>
      <c r="O29" s="71"/>
      <c r="P29" s="163"/>
      <c r="Q29" s="66" t="s">
        <v>183</v>
      </c>
      <c r="R29" s="842" t="s">
        <v>33</v>
      </c>
      <c r="S29" s="884"/>
      <c r="T29" s="884"/>
      <c r="U29" s="885"/>
      <c r="V29" s="63"/>
      <c r="W29" s="82"/>
      <c r="X29" s="889" t="s">
        <v>315</v>
      </c>
      <c r="Y29" s="890"/>
      <c r="Z29" s="833">
        <v>17.7</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17.7</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4" workbookViewId="0">
      <selection activeCell="F25" sqref="F25:G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25000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8000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v>25000</v>
      </c>
      <c r="P18" s="882"/>
      <c r="Q18" s="882"/>
      <c r="R18" s="882"/>
      <c r="S18" s="67" t="s">
        <v>14</v>
      </c>
      <c r="T18"/>
      <c r="U18" s="349"/>
      <c r="V18"/>
      <c r="W18" s="233"/>
      <c r="X18" s="831">
        <f>+ROUND(AG9,1)+ROUND(AG12,1)+ROUND(AG15,1)+AG18</f>
        <v>8000</v>
      </c>
      <c r="Y18" s="832"/>
      <c r="Z18" s="832"/>
      <c r="AA18" s="67" t="s">
        <v>4</v>
      </c>
      <c r="AB18" s="232"/>
      <c r="AC18" s="232"/>
      <c r="AD18" s="845"/>
      <c r="AG18" s="847">
        <f>+ROUND(AN18,1)+ROUND(AN21,1)</f>
        <v>8000</v>
      </c>
      <c r="AH18" s="848"/>
      <c r="AI18" s="848"/>
      <c r="AJ18" s="848"/>
      <c r="AK18" s="59" t="s">
        <v>13</v>
      </c>
      <c r="AL18" s="70"/>
      <c r="AN18" s="423">
        <f>+ROUND(AT16,1)+ROUND(AT17,1)+ROUND(AT18,1)</f>
        <v>8000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17000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24768.7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8000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16862.599999999999</v>
      </c>
      <c r="G27" s="837"/>
      <c r="H27" s="234" t="s">
        <v>198</v>
      </c>
      <c r="L27" s="845"/>
      <c r="O27" s="847">
        <f>+Q30+ROUND(Q33,1)</f>
        <v>0</v>
      </c>
      <c r="P27" s="881"/>
      <c r="Q27" s="881"/>
      <c r="R27" s="881"/>
      <c r="S27" s="59" t="s">
        <v>38</v>
      </c>
      <c r="T27" s="80"/>
      <c r="U27" s="80"/>
      <c r="X27" s="78" t="s">
        <v>39</v>
      </c>
      <c r="Y27" s="81"/>
      <c r="AG27" s="68"/>
      <c r="AH27" s="68"/>
      <c r="AI27" s="68"/>
      <c r="AJ27" s="68"/>
      <c r="AK27" s="831">
        <f>+AG18+O27</f>
        <v>8000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7906.1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7906.1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東京エスオーシー株式会社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6" zoomScale="80" zoomScaleNormal="80" workbookViewId="0">
      <selection activeCell="R36" sqref="R36"/>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東京エスオーシー株式会社　横浜工場</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15371</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17.7</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24768.7</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0.1</v>
      </c>
      <c r="AA9" s="509">
        <f>IF(SUM(G9:Z9)&gt;0,SUM(G9:Z9),IF(AA$19&gt;0,"0",0))</f>
        <v>40157.5</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12758</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16862.599999999999</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f t="shared" si="0"/>
        <v>29620.6</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2613</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17.7</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7906.1</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0.1</v>
      </c>
      <c r="AA14" s="515">
        <f t="shared" si="0"/>
        <v>10536.9</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2613</v>
      </c>
      <c r="I16" s="513">
        <f>IF(OR(ｳ.廃油!F31&gt;0,ｳ.廃油!F31&lt;0),ｳ.廃油!F31,IF(I$19&gt;0,"0",0))</f>
        <v>0</v>
      </c>
      <c r="J16" s="513">
        <f>IF(OR(ｴ.廃酸!$F31&gt;0,ｴ.廃酸!$F31&lt;0),ｴ.廃酸!F31,IF(J$19&gt;0,"0",0))</f>
        <v>0</v>
      </c>
      <c r="K16" s="513">
        <f>IF(OR(ｵ.廃ｱﾙｶﾘ!$F31&gt;0,ｵ.廃ｱﾙｶﾘ!$F31&lt;0),ｵ.廃ｱﾙｶﾘ!F31,IF(K$19&gt;0,"0",0))</f>
        <v>0</v>
      </c>
      <c r="L16" s="513" t="str">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7906.1</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0.1</v>
      </c>
      <c r="AA16" s="515">
        <f t="shared" si="0"/>
        <v>10519.2</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15500</v>
      </c>
      <c r="I19" s="519">
        <f t="shared" si="1"/>
        <v>0</v>
      </c>
      <c r="J19" s="519">
        <f t="shared" si="1"/>
        <v>0</v>
      </c>
      <c r="K19" s="519">
        <f t="shared" si="1"/>
        <v>0</v>
      </c>
      <c r="L19" s="519">
        <f t="shared" si="1"/>
        <v>17.7</v>
      </c>
      <c r="M19" s="519">
        <f t="shared" si="1"/>
        <v>0</v>
      </c>
      <c r="N19" s="519">
        <f t="shared" si="1"/>
        <v>0</v>
      </c>
      <c r="O19" s="519">
        <f t="shared" si="1"/>
        <v>0</v>
      </c>
      <c r="P19" s="519">
        <f t="shared" si="1"/>
        <v>0</v>
      </c>
      <c r="Q19" s="519">
        <f t="shared" si="1"/>
        <v>0</v>
      </c>
      <c r="R19" s="519">
        <f t="shared" si="1"/>
        <v>0</v>
      </c>
      <c r="S19" s="519">
        <f t="shared" si="1"/>
        <v>0</v>
      </c>
      <c r="T19" s="519">
        <f t="shared" si="1"/>
        <v>25000</v>
      </c>
      <c r="U19" s="519">
        <f t="shared" si="1"/>
        <v>0</v>
      </c>
      <c r="V19" s="519">
        <f t="shared" si="1"/>
        <v>0</v>
      </c>
      <c r="W19" s="519">
        <f t="shared" si="1"/>
        <v>0</v>
      </c>
      <c r="X19" s="519">
        <f t="shared" si="1"/>
        <v>0</v>
      </c>
      <c r="Y19" s="519">
        <f t="shared" si="1"/>
        <v>0</v>
      </c>
      <c r="Z19" s="520">
        <f t="shared" si="1"/>
        <v>0.1</v>
      </c>
      <c r="AA19" s="521">
        <f t="shared" ref="AA19:AA25" si="2">SUM(G19:Z19)</f>
        <v>40517.799999999996</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15500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25000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40500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2635</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8000</v>
      </c>
      <c r="U26" s="539">
        <f t="shared" si="3"/>
        <v>0</v>
      </c>
      <c r="V26" s="539">
        <f t="shared" si="3"/>
        <v>0</v>
      </c>
      <c r="W26" s="539">
        <f t="shared" si="3"/>
        <v>0</v>
      </c>
      <c r="X26" s="539">
        <f t="shared" si="3"/>
        <v>0</v>
      </c>
      <c r="Y26" s="539">
        <f t="shared" si="3"/>
        <v>0</v>
      </c>
      <c r="Z26" s="540">
        <f t="shared" si="3"/>
        <v>0</v>
      </c>
      <c r="AA26" s="541">
        <f t="shared" ref="AA26:AA47" si="4">SUM(G26:Z26)</f>
        <v>10635</v>
      </c>
    </row>
    <row r="27" spans="2:27" ht="24" customHeight="1" x14ac:dyDescent="0.15">
      <c r="B27" s="186"/>
      <c r="C27" s="976"/>
      <c r="D27" s="191" t="s">
        <v>25</v>
      </c>
      <c r="E27" s="969" t="s">
        <v>344</v>
      </c>
      <c r="F27" s="970"/>
      <c r="G27" s="539">
        <f t="shared" ref="G27:Z27" si="5">+G23-G26</f>
        <v>0</v>
      </c>
      <c r="H27" s="539">
        <f t="shared" si="5"/>
        <v>12865</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17000</v>
      </c>
      <c r="U27" s="539">
        <f t="shared" si="5"/>
        <v>0</v>
      </c>
      <c r="V27" s="539">
        <f t="shared" si="5"/>
        <v>0</v>
      </c>
      <c r="W27" s="539">
        <f t="shared" si="5"/>
        <v>0</v>
      </c>
      <c r="X27" s="539">
        <f t="shared" si="5"/>
        <v>0</v>
      </c>
      <c r="Y27" s="539">
        <f t="shared" si="5"/>
        <v>0</v>
      </c>
      <c r="Z27" s="540">
        <f t="shared" si="5"/>
        <v>0</v>
      </c>
      <c r="AA27" s="541">
        <f t="shared" si="4"/>
        <v>29865</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2635</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8000</v>
      </c>
      <c r="U31" s="539">
        <f t="shared" si="6"/>
        <v>0</v>
      </c>
      <c r="V31" s="539">
        <f t="shared" si="6"/>
        <v>0</v>
      </c>
      <c r="W31" s="539">
        <f t="shared" si="6"/>
        <v>0</v>
      </c>
      <c r="X31" s="539">
        <f t="shared" si="6"/>
        <v>0</v>
      </c>
      <c r="Y31" s="539">
        <f t="shared" si="6"/>
        <v>0</v>
      </c>
      <c r="Z31" s="540">
        <f t="shared" si="6"/>
        <v>0</v>
      </c>
      <c r="AA31" s="541">
        <f t="shared" si="4"/>
        <v>10635</v>
      </c>
    </row>
    <row r="32" spans="2:27" ht="24" customHeight="1" x14ac:dyDescent="0.15">
      <c r="B32" s="188">
        <v>6</v>
      </c>
      <c r="C32" s="144"/>
      <c r="D32" s="250"/>
      <c r="E32" s="245" t="s">
        <v>322</v>
      </c>
      <c r="F32" s="585"/>
      <c r="G32" s="545">
        <f t="shared" ref="G32:Z32" si="7">SUM(G33:G35)</f>
        <v>0</v>
      </c>
      <c r="H32" s="545">
        <f t="shared" si="7"/>
        <v>2635</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8000</v>
      </c>
      <c r="U32" s="545">
        <f t="shared" si="7"/>
        <v>0</v>
      </c>
      <c r="V32" s="545">
        <f t="shared" si="7"/>
        <v>0</v>
      </c>
      <c r="W32" s="545">
        <f t="shared" si="7"/>
        <v>0</v>
      </c>
      <c r="X32" s="545">
        <f t="shared" si="7"/>
        <v>0</v>
      </c>
      <c r="Y32" s="545">
        <f t="shared" si="7"/>
        <v>0</v>
      </c>
      <c r="Z32" s="546">
        <f t="shared" si="7"/>
        <v>0</v>
      </c>
      <c r="AA32" s="547">
        <f t="shared" si="4"/>
        <v>10635</v>
      </c>
    </row>
    <row r="33" spans="2:27" ht="24" customHeight="1" x14ac:dyDescent="0.15">
      <c r="B33" s="188" t="s">
        <v>226</v>
      </c>
      <c r="C33" s="144"/>
      <c r="D33" s="248"/>
      <c r="E33" s="243"/>
      <c r="F33" s="241" t="s">
        <v>233</v>
      </c>
      <c r="G33" s="548">
        <f>+ｱ.燃え殻!$AT$16</f>
        <v>0</v>
      </c>
      <c r="H33" s="548">
        <f>+ｲ.汚泥!$AT$16</f>
        <v>2635</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8000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10635</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0</v>
      </c>
      <c r="I37" s="554">
        <f t="shared" si="8"/>
        <v>0</v>
      </c>
      <c r="J37" s="554">
        <f t="shared" si="8"/>
        <v>0</v>
      </c>
      <c r="K37" s="554">
        <f t="shared" si="8"/>
        <v>0</v>
      </c>
      <c r="L37" s="554">
        <f t="shared" si="8"/>
        <v>17.7</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0.1</v>
      </c>
      <c r="AA37" s="556">
        <f t="shared" si="4"/>
        <v>17.8</v>
      </c>
    </row>
    <row r="38" spans="2:27" ht="24" customHeight="1" x14ac:dyDescent="0.15">
      <c r="B38" s="186"/>
      <c r="C38" s="972"/>
      <c r="D38" s="247"/>
      <c r="E38" s="245" t="s">
        <v>319</v>
      </c>
      <c r="F38" s="585"/>
      <c r="G38" s="545">
        <f t="shared" ref="G38:Z38" si="9">SUM(G39:G41)</f>
        <v>0</v>
      </c>
      <c r="H38" s="545">
        <f t="shared" si="9"/>
        <v>0</v>
      </c>
      <c r="I38" s="545">
        <f t="shared" si="9"/>
        <v>0</v>
      </c>
      <c r="J38" s="545">
        <f t="shared" si="9"/>
        <v>0</v>
      </c>
      <c r="K38" s="545">
        <f t="shared" si="9"/>
        <v>0</v>
      </c>
      <c r="L38" s="545">
        <f t="shared" si="9"/>
        <v>17.7</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0.1</v>
      </c>
      <c r="AA38" s="547">
        <f t="shared" si="4"/>
        <v>17.8</v>
      </c>
    </row>
    <row r="39" spans="2:27" ht="24" customHeight="1" x14ac:dyDescent="0.15">
      <c r="B39" s="186"/>
      <c r="C39" s="972"/>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0.1</v>
      </c>
      <c r="AA39" s="550">
        <f t="shared" si="4"/>
        <v>0.1</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17.7</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17.7</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2635</v>
      </c>
      <c r="I43" s="557">
        <f>+ｳ.廃油!$AK$27</f>
        <v>0</v>
      </c>
      <c r="J43" s="557">
        <f>+ｴ.廃酸!$AK$27</f>
        <v>0</v>
      </c>
      <c r="K43" s="557">
        <f>+ｵ.廃ｱﾙｶﾘ!$AK$27</f>
        <v>0</v>
      </c>
      <c r="L43" s="557">
        <f>+ｶ.廃ﾌﾟﾗ類!$AK$27</f>
        <v>17.7</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8000</v>
      </c>
      <c r="U43" s="557">
        <f>+ｿ.鉱さい!$AK$27</f>
        <v>0</v>
      </c>
      <c r="V43" s="557">
        <f>+ﾀ.がれき類!$AK$27</f>
        <v>0</v>
      </c>
      <c r="W43" s="557">
        <f>+ﾁ.動物のふん尿!$AK$27</f>
        <v>0</v>
      </c>
      <c r="X43" s="557">
        <f>+ﾂ.動物の死体!$AK$27</f>
        <v>0</v>
      </c>
      <c r="Y43" s="557">
        <f>+ﾃ.ばいじん!$AK$27</f>
        <v>0</v>
      </c>
      <c r="Z43" s="558">
        <f>+ﾄ.混合廃棄物その他!$AK$27</f>
        <v>0.1</v>
      </c>
      <c r="AA43" s="559">
        <f t="shared" si="4"/>
        <v>10652.800000000001</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2635</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8000</v>
      </c>
      <c r="U45" s="563">
        <f>+ｿ.鉱さい!$AR$24</f>
        <v>0</v>
      </c>
      <c r="V45" s="563">
        <f>+ﾀ.がれき類!$AR$24</f>
        <v>0</v>
      </c>
      <c r="W45" s="563">
        <f>+ﾁ.動物のふん尿!$AR$24</f>
        <v>0</v>
      </c>
      <c r="X45" s="563">
        <f>+ﾂ.動物の死体!$AR$24</f>
        <v>0</v>
      </c>
      <c r="Y45" s="563">
        <f>+ﾃ.ばいじん!$AR$24</f>
        <v>0</v>
      </c>
      <c r="Z45" s="564">
        <f>+ﾄ.混合廃棄物その他!$AR$24</f>
        <v>0.1</v>
      </c>
      <c r="AA45" s="565">
        <f t="shared" si="4"/>
        <v>10635.1</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30871</v>
      </c>
      <c r="I55" s="634">
        <f t="shared" si="10"/>
        <v>0</v>
      </c>
      <c r="J55" s="634">
        <f t="shared" si="10"/>
        <v>0</v>
      </c>
      <c r="K55" s="634">
        <f t="shared" si="10"/>
        <v>0</v>
      </c>
      <c r="L55" s="634">
        <f t="shared" si="10"/>
        <v>35.4</v>
      </c>
      <c r="M55" s="634">
        <f t="shared" si="10"/>
        <v>0</v>
      </c>
      <c r="N55" s="634">
        <f t="shared" si="10"/>
        <v>0</v>
      </c>
      <c r="O55" s="634">
        <f t="shared" si="10"/>
        <v>0</v>
      </c>
      <c r="P55" s="634">
        <f t="shared" si="10"/>
        <v>0</v>
      </c>
      <c r="Q55" s="634">
        <f t="shared" si="10"/>
        <v>0</v>
      </c>
      <c r="R55" s="634">
        <f t="shared" si="10"/>
        <v>0</v>
      </c>
      <c r="S55" s="634">
        <f t="shared" si="10"/>
        <v>0</v>
      </c>
      <c r="T55" s="634">
        <f t="shared" si="10"/>
        <v>49768.7</v>
      </c>
      <c r="U55" s="634">
        <f t="shared" si="10"/>
        <v>0</v>
      </c>
      <c r="V55" s="634">
        <f t="shared" si="10"/>
        <v>0</v>
      </c>
      <c r="W55" s="634">
        <f t="shared" si="10"/>
        <v>0</v>
      </c>
      <c r="X55" s="634">
        <f t="shared" si="10"/>
        <v>0</v>
      </c>
      <c r="Y55" s="634">
        <f t="shared" si="10"/>
        <v>0</v>
      </c>
      <c r="Z55" s="634">
        <f t="shared" si="10"/>
        <v>0.2</v>
      </c>
      <c r="AA55" s="633">
        <f>+AA9+AA19+AA20</f>
        <v>80675.299999999988</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  年  6  月  24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東京都港区港南5丁目8番28号</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東京エスオーシー株式会社
代表取締役　長谷川　義孝</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03-3668-8186</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東京エスオーシー株式会社　横浜工場</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2770</v>
      </c>
      <c r="Q25" s="1086"/>
      <c r="R25" s="1086"/>
      <c r="S25" s="1086"/>
      <c r="T25" s="1086"/>
      <c r="U25" s="1087"/>
    </row>
    <row r="26" spans="1:22" ht="26.25" customHeight="1" x14ac:dyDescent="0.15">
      <c r="C26" s="1099" t="s">
        <v>11</v>
      </c>
      <c r="D26" s="1100"/>
      <c r="E26" s="1101"/>
      <c r="F26" s="1118" t="str">
        <f>+表紙!F50</f>
        <v>横浜市栄区長倉町1番13号</v>
      </c>
      <c r="G26" s="1119"/>
      <c r="H26" s="1119"/>
      <c r="I26" s="1119"/>
      <c r="J26" s="1119"/>
      <c r="K26" s="1119"/>
      <c r="L26" s="1119"/>
      <c r="M26" s="1119"/>
      <c r="N26" s="454" t="s">
        <v>172</v>
      </c>
      <c r="O26" s="383"/>
      <c r="P26" s="383"/>
      <c r="Q26" s="1113" t="str">
        <f>IF(+表紙!Q50="","",+表紙!Q50)</f>
        <v>045-891-7611</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Ｅ21－窯業・土石製品製造業</v>
      </c>
      <c r="G30" s="1089"/>
      <c r="H30" s="1089"/>
      <c r="I30" s="1089"/>
      <c r="J30" s="1089"/>
      <c r="K30" s="1089"/>
      <c r="L30" s="282" t="s">
        <v>48</v>
      </c>
      <c r="M30" s="282"/>
      <c r="N30" s="1090" t="str">
        <f>IF(COUNTA(表紙!N54)=1,+表紙!N54,"")</f>
        <v>生コンクリート製造</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f>IF(+表紙!N55="","",+表紙!N55)</f>
        <v>1557</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10</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4</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40157.5</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4</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40517.799999999996</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f>+表紙!K158</f>
        <v>29620.6</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29865</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10536.9</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10519.2</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10652.800000000001</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10635.1</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2024-06-26T09:07:46Z</dcterms:created>
  <dcterms:modified xsi:type="dcterms:W3CDTF">2024-09-09T10:19:26Z</dcterms:modified>
</cp:coreProperties>
</file>