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<sst xmlns="http://schemas.openxmlformats.org/spreadsheetml/2006/main" count="2837" uniqueCount="437">
  <si>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</si>
  <si>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</si>
  <si>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</si>
  <si>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</si>
  <si>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</si>
  <si>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</si>
  <si>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</si>
  <si>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</si>
  <si>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</si>
  <si>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</si>
  <si>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</si>
  <si>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</si>
  <si>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</si>
  <si>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</si>
  <si>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</si>
  <si>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</si>
  <si>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</si>
  <si>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</si>
  <si>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</si>
  <si>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</si>
  <si>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</si>
  <si>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</si>
  <si>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</si>
  <si>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</si>
  <si>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</si>
  <si>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</si>
  <si>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</si>
  <si>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</si>
  <si>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</si>
  <si>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</si>
  <si>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</si>
  <si>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</si>
  <si>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</si>
  <si>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</si>
  <si>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</si>
  <si>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</si>
  <si>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</si>
  <si>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</si>
  <si>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</si>
  <si>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</si>
  <si>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</si>
  <si>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</si>
  <si>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</si>
  <si>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</si>
  <si>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</si>
  <si>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</si>
  <si>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</si>
  <si>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</si>
  <si>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</si>
  <si>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</si>
  <si>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</si>
  <si>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</si>
  <si>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</si>
  <si>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</si>
  <si>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</si>
  <si>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</si>
  <si>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</si>
  <si>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</si>
  <si>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</si>
  <si>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</si>
  <si>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</si>
  <si>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</si>
  <si>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</si>
  <si>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</si>
  <si>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</si>
  <si>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</si>
  <si>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</si>
  <si>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</si>
  <si>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</si>
  <si>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</si>
  <si>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</si>
  <si>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</si>
  <si>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</si>
  <si>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</si>
  <si>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</si>
  <si>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</si>
  <si>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</si>
  <si>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</si>
  <si>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</si>
  <si>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</si>
  <si>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</si>
  <si>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</si>
  <si>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</si>
  <si>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</si>
  <si>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</si>
  <si>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</si>
  <si>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</si>
  <si>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</si>
  <si>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</si>
  <si>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</si>
  <si>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</si>
  <si>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</si>
  <si>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</si>
  <si>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</si>
  <si>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</si>
  <si>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</si>
  <si>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</si>
  <si>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</si>
  <si>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</si>
  <si>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</si>
  <si>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</si>
  <si>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</si>
  <si>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</si>
  <si>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</si>
  <si>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</si>
  <si>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</si>
  <si>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</si>
  <si>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</si>
  <si>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</si>
  <si>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</si>
  <si>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</si>
  <si>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</si>
  <si>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</si>
  <si>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</si>
  <si>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</si>
  <si>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</si>
  <si>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</si>
  <si>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</si>
  <si>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</si>
  <si>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</si>
  <si>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</si>
  <si>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</si>
  <si>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</si>
  <si>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</si>
  <si>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</si>
  <si>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</si>
  <si>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</si>
  <si>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</si>
  <si>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</si>
  <si>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</si>
  <si>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</si>
  <si>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</si>
  <si>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</si>
  <si>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</si>
  <si>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</si>
  <si>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</si>
  <si>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</si>
  <si>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</si>
  <si>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</si>
  <si>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</si>
  <si>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</si>
  <si>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</si>
  <si>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</si>
  <si>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</si>
  <si>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</si>
  <si>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</si>
  <si>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</si>
  <si>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</si>
  <si>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</si>
  <si>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</si>
  <si>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</si>
  <si>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</si>
  <si>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</si>
  <si>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</si>
  <si>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</si>
  <si>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</si>
  <si>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</si>
  <si>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</si>
  <si>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</si>
  <si>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</si>
  <si>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</si>
  <si>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</si>
  <si>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</si>
  <si>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</si>
  <si>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</si>
  <si>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</si>
  <si>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</si>
  <si>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</si>
  <si>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</si>
  <si>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</si>
  <si>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</si>
  <si>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</si>
  <si>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</si>
  <si>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</si>
  <si>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</si>
  <si>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</si>
  <si>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</si>
  <si>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</si>
  <si>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</si>
  <si>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</si>
  <si>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</si>
  <si>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</si>
  <si>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</si>
  <si>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</si>
  <si>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</si>
  <si>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</si>
  <si>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</si>
  <si>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</si>
  <si>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</si>
  <si>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</si>
  <si>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</si>
  <si>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</si>
  <si>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</si>
  <si>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</si>
  <si>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</si>
  <si>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</si>
  <si>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</si>
  <si>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</si>
  <si>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</si>
  <si>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</si>
  <si>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</si>
  <si>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</si>
  <si>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</si>
  <si>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</si>
  <si>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</si>
  <si>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</si>
  <si>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</si>
  <si>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</si>
  <si>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</si>
  <si>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</si>
  <si>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</si>
  <si>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</si>
  <si>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</si>
  <si>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</si>
  <si>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</si>
  <si>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</si>
  <si>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</si>
  <si>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</si>
  <si>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</si>
  <si>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</si>
  <si>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</si>
  <si>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</si>
  <si>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</si>
  <si>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</si>
  <si>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</si>
  <si>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</si>
  <si>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</si>
  <si>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</si>
  <si>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</si>
  <si>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</si>
  <si>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</si>
  <si>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</si>
  <si>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</si>
  <si>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</si>
  <si>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</si>
  <si>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</si>
  <si>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</si>
  <si>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</si>
  <si>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</si>
  <si>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</si>
  <si>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</si>
  <si>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</si>
  <si>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</si>
  <si>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</si>
  <si>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</si>
  <si>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</si>
  <si>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</si>
  <si>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</si>
  <si>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</si>
  <si>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</si>
  <si>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</si>
  <si>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</si>
  <si>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</si>
  <si>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</si>
  <si>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</si>
  <si>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</si>
  <si>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</si>
  <si>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</si>
  <si>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</si>
  <si>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</si>
  <si>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</si>
  <si>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</si>
  <si>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</si>
  <si>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</si>
  <si>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</si>
  <si>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</si>
  <si>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</si>
  <si>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</si>
  <si>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</si>
  <si>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</si>
  <si>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</si>
  <si>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</si>
  <si>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</si>
  <si>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</si>
  <si>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</si>
  <si>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</si>
  <si>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</si>
  <si>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</si>
  <si>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</si>
  <si>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</si>
  <si>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</si>
  <si>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</si>
  <si>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</si>
  <si>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</si>
  <si>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</si>
  <si>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</si>
  <si>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</si>
  <si>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</si>
  <si>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</si>
  <si>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</si>
  <si>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</si>
  <si>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</si>
  <si>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</si>
  <si>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</si>
  <si>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</si>
  <si>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</si>
  <si>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</si>
  <si>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</si>
  <si>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</si>
  <si>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</si>
  <si>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</si>
  <si>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</si>
  <si>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</si>
  <si>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</si>
  <si>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</si>
  <si>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</si>
  <si>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</si>
  <si>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</si>
  <si>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</si>
  <si>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</si>
  <si>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</si>
  <si>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</si>
  <si>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</si>
  <si>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</si>
  <si>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</si>
  <si>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</si>
  <si>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</si>
  <si>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</si>
  <si>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</si>
  <si>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</si>
  <si>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</si>
  <si>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</si>
  <si>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</si>
  <si>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</si>
  <si>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</si>
  <si>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</si>
  <si>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</si>
  <si>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</si>
  <si>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</si>
  <si>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</si>
  <si>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</si>
  <si>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</si>
  <si>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</si>
  <si>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</si>
  <si>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</si>
  <si>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</si>
  <si>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</si>
  <si>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</si>
  <si>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</si>
  <si>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</si>
  <si>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</si>
  <si>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</si>
  <si>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</si>
  <si>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</si>
  <si>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</si>
  <si>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</si>
  <si>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</si>
  <si>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</si>
  <si>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</si>
  <si>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</si>
  <si>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</si>
  <si>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</si>
  <si>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</si>
  <si>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</si>
  <si>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</si>
  <si>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</si>
  <si>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</si>
  <si>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</si>
  <si>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</si>
  <si>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</si>
  <si>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</si>
  <si>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</si>
  <si>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</si>
  <si>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</si>
  <si>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</si>
  <si>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</si>
  <si>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</si>
  <si>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</si>
  <si>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</si>
  <si>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</si>
  <si>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</si>
  <si>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</si>
  <si>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</si>
  <si>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</si>
  <si>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</si>
  <si>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</si>
  <si>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</si>
  <si>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</si>
  <si>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</si>
  <si>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</si>
  <si>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</si>
  <si>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</si>
  <si>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</si>
  <si>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</si>
  <si>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</si>
  <si>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</si>
  <si>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</si>
  <si>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</si>
  <si>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</si>
  <si>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</si>
  <si>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</si>
  <si>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</si>
  <si>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</si>
  <si>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</si>
  <si>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</si>
  <si>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</si>
  <si>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</si>
  <si>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</si>
  <si>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</si>
  <si>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</si>
  <si>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</si>
  <si>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</si>
  <si>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</si>
  <si>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</si>
  <si>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</si>
  <si>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</si>
  <si>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</si>
  <si>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</si>
  <si>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</si>
  <si>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</si>
  <si>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</si>
  <si>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</si>
  <si>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</si>
  <si>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</si>
  <si>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</si>
  <si>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</si>
  <si>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</si>
  <si>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</si>
  <si>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</si>
  <si>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</si>
  <si>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</si>
  <si>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</si>
  <si>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</si>
  <si>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</si>
  <si>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</si>
  <si>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</si>
  <si>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</si>
  <si>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</si>
  <si>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045-761-0281</t>
    <phoneticPr fontId="3"/>
  </si>
  <si>
    <t>令和  ６  年    月    日</t>
    <phoneticPr fontId="3"/>
  </si>
  <si>
    <t>神奈川県横浜市磯子区新磯子町37-2</t>
  </si>
  <si>
    <t>J-POWERジェネレーションサービス（株）　磯子火力運営事業所　所長　柴田　耕一郎</t>
  </si>
  <si>
    <t>J-POWERジェネレーションサービス株式会社　磯子火力運営事業所</t>
  </si>
  <si>
    <t>045-761-0281</t>
  </si>
  <si>
    <t>横浜市長</t>
  </si>
  <si>
    <t>電気業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</si>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</sst>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1" zoomScaleNormal="100" zoomScaleSheetLayoutView="100" workbookViewId="0">
      <selection activeCell="R27" sqref="R27"/>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436</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429</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434</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430</v>
      </c>
      <c r="K39" s="520"/>
      <c r="L39" s="521"/>
      <c r="M39" s="521"/>
      <c r="N39" s="521"/>
      <c r="O39" s="522"/>
      <c r="Q39" s="19"/>
      <c r="R39" s="97"/>
    </row>
    <row r="40" spans="1:19" ht="26.25" customHeight="1">
      <c r="C40" s="86"/>
      <c r="D40" s="23"/>
      <c r="E40" s="23"/>
      <c r="F40" s="23"/>
      <c r="G40" s="23"/>
      <c r="H40" s="24" t="s">
        <v>7</v>
      </c>
      <c r="I40" s="24"/>
      <c r="J40" s="520" t="s">
        <v>431</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433</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432</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2787</v>
      </c>
      <c r="N48" s="546"/>
      <c r="O48" s="547"/>
    </row>
    <row r="49" spans="3:48" ht="18.75" customHeight="1">
      <c r="C49" s="527" t="s">
        <v>11</v>
      </c>
      <c r="D49" s="528"/>
      <c r="E49" s="529"/>
      <c r="F49" s="555" t="s">
        <v>430</v>
      </c>
      <c r="G49" s="556"/>
      <c r="H49" s="556"/>
      <c r="I49" s="556"/>
      <c r="J49" s="556"/>
      <c r="K49" s="556"/>
      <c r="L49" s="443" t="s">
        <v>134</v>
      </c>
      <c r="M49" s="446"/>
      <c r="N49" s="548" t="s">
        <v>428</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117</v>
      </c>
      <c r="G52" s="562"/>
      <c r="H52" s="562"/>
      <c r="I52" s="562"/>
      <c r="J52" s="31" t="s">
        <v>47</v>
      </c>
      <c r="K52" s="31"/>
      <c r="L52" s="563" t="s">
        <v>435</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147</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381.05</v>
      </c>
      <c r="I63" s="272" t="s">
        <v>4</v>
      </c>
      <c r="J63" s="493" t="s">
        <v>228</v>
      </c>
      <c r="K63" s="494"/>
      <c r="L63" s="495"/>
      <c r="M63" s="577">
        <f>+別紙!X14</f>
        <v>381.05</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f>+別紙!X15</f>
        <v>381.05</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196.44</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t="str">
        <f>+別紙!X17</f>
        <v>0</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v>381.05</v>
      </c>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876.1400000000001</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B1:BJ76"/>
  <sheetViews>
    <sheetView showGridLines="0" topLeftCell="A15"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53.15</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53.15</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53.15</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53.15</v>
      </c>
      <c r="Q27" s="676"/>
      <c r="R27" s="676"/>
      <c r="S27" s="676"/>
      <c r="T27" s="52" t="s">
        <v>38</v>
      </c>
      <c r="U27" s="72"/>
      <c r="V27" s="72"/>
      <c r="Y27" s="70" t="s">
        <v>39</v>
      </c>
      <c r="Z27" s="73"/>
      <c r="AH27" s="61"/>
      <c r="AI27" s="61"/>
      <c r="AJ27" s="61"/>
      <c r="AK27" s="61"/>
      <c r="AL27" s="655">
        <f>+AH18+P27</f>
        <v>53.15</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53.15</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53.15</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47.22</v>
      </c>
      <c r="I30" s="692"/>
      <c r="J30" s="199" t="s">
        <v>158</v>
      </c>
      <c r="M30" s="660"/>
      <c r="P30" s="64"/>
      <c r="R30" s="675">
        <f>+ROUND(AA28,2)+ROUND(AA29,2)+ROUND(AA30,2)</f>
        <v>53.15</v>
      </c>
      <c r="S30" s="676"/>
      <c r="T30" s="676"/>
      <c r="U30" s="676"/>
      <c r="V30" s="52" t="s">
        <v>16</v>
      </c>
      <c r="Y30" s="677" t="s">
        <v>148</v>
      </c>
      <c r="Z30" s="678"/>
      <c r="AA30" s="649"/>
      <c r="AB30" s="650"/>
      <c r="AC30" s="650"/>
      <c r="AD30" s="650"/>
      <c r="AE30" s="650"/>
      <c r="AF30" s="52" t="s">
        <v>13</v>
      </c>
      <c r="AL30" s="620">
        <v>47.22</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53.15</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B1:BJ76"/>
  <sheetViews>
    <sheetView showGridLines="0" topLeftCell="A18"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208.2</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208.2</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208.2</v>
      </c>
      <c r="Q27" s="676"/>
      <c r="R27" s="676"/>
      <c r="S27" s="676"/>
      <c r="T27" s="52" t="s">
        <v>38</v>
      </c>
      <c r="U27" s="72"/>
      <c r="V27" s="72"/>
      <c r="Y27" s="70" t="s">
        <v>39</v>
      </c>
      <c r="Z27" s="73"/>
      <c r="AH27" s="61"/>
      <c r="AI27" s="61"/>
      <c r="AJ27" s="61"/>
      <c r="AK27" s="61"/>
      <c r="AL27" s="655">
        <f>+AH18+P27</f>
        <v>208.2</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208.2</v>
      </c>
      <c r="I29" s="692"/>
      <c r="J29" s="199" t="s">
        <v>158</v>
      </c>
      <c r="M29" s="660"/>
      <c r="P29" s="64"/>
      <c r="Q29" s="147"/>
      <c r="R29" s="59" t="s">
        <v>145</v>
      </c>
      <c r="S29" s="662" t="s">
        <v>33</v>
      </c>
      <c r="T29" s="673"/>
      <c r="U29" s="673"/>
      <c r="V29" s="674"/>
      <c r="W29" s="56"/>
      <c r="X29" s="74"/>
      <c r="Y29" s="677" t="s">
        <v>191</v>
      </c>
      <c r="Z29" s="678"/>
      <c r="AA29" s="649">
        <v>208.2</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208.2</v>
      </c>
      <c r="I30" s="692"/>
      <c r="J30" s="199" t="s">
        <v>158</v>
      </c>
      <c r="M30" s="660"/>
      <c r="P30" s="64"/>
      <c r="R30" s="675">
        <f>+ROUND(AA28,2)+ROUND(AA29,2)+ROUND(AA30,2)</f>
        <v>208.2</v>
      </c>
      <c r="S30" s="676"/>
      <c r="T30" s="676"/>
      <c r="U30" s="676"/>
      <c r="V30" s="52" t="s">
        <v>16</v>
      </c>
      <c r="Y30" s="677" t="s">
        <v>148</v>
      </c>
      <c r="Z30" s="678"/>
      <c r="AA30" s="649"/>
      <c r="AB30" s="650"/>
      <c r="AC30" s="650"/>
      <c r="AD30" s="650"/>
      <c r="AE30" s="650"/>
      <c r="AF30" s="52" t="s">
        <v>13</v>
      </c>
      <c r="AL30" s="620">
        <v>208.2</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1"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J-POWERジェネレーションサービス株式会社　磯子火力運営事業所</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0.42</v>
      </c>
      <c r="H9" s="383">
        <f>IF(OR(ｲ.特管廃酸!D24&gt;0,ｲ.特管廃酸!D24&lt;0),ｲ.特管廃酸!D24,IF(H$19&gt;0,"0",0))</f>
        <v>9.74</v>
      </c>
      <c r="I9" s="383">
        <f>IF(OR(ｳ.特管廃ｱﾙｶﾘ!D24&gt;0,ｳ.特管廃ｱﾙｶﾘ!D24&lt;0),ｳ.特管廃ｱﾙｶﾘ!D24,IF(I$19&gt;0,"0",0))</f>
        <v>370.89</v>
      </c>
      <c r="J9" s="383">
        <f>IF(OR(ｴ.感染性廃棄物!$D24&gt;0,ｴ.感染性廃棄物!$D24&lt;0),ｴ.感染性廃棄物!D24,IF(J$19&gt;0,"0",0))</f>
        <v>0</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t="str">
        <f>IF(OR(ｾ.有害汚泥!D24&gt;0,ｾ.有害汚泥!D24&lt;0),ｾ.有害汚泥!D24,IF(T$19&gt;0,"0",0))</f>
        <v>0</v>
      </c>
      <c r="U9" s="383" t="str">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381.05</v>
      </c>
    </row>
    <row r="10" spans="2:24" ht="24" customHeight="1">
      <c r="B10" s="173" t="s">
        <v>327</v>
      </c>
      <c r="C10" s="758" t="s">
        <v>244</v>
      </c>
      <c r="D10" s="758"/>
      <c r="E10" s="758"/>
      <c r="F10" s="759"/>
      <c r="G10" s="385" t="str">
        <f>IF(OR(ｱ.特管廃油!D25&gt;0,ｱ.特管廃油!D25&lt;0),ｱ.特管廃油!D25,IF(G$19&gt;0,"0",0))</f>
        <v>0</v>
      </c>
      <c r="H10" s="385" t="str">
        <f>IF(OR(ｲ.特管廃酸!D25&gt;0,ｲ.特管廃酸!D25&lt;0),ｲ.特管廃酸!D25,IF(H$19&gt;0,"0",0))</f>
        <v>0</v>
      </c>
      <c r="I10" s="385" t="str">
        <f>IF(OR(ｳ.特管廃ｱﾙｶﾘ!D25&gt;0,ｳ.特管廃ｱﾙｶﾘ!D25&lt;0),ｳ.特管廃ｱﾙｶﾘ!D25,IF(I$19&gt;0,"0",0))</f>
        <v>0</v>
      </c>
      <c r="J10" s="385">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t="str">
        <f>IF(OR(ｾ.有害汚泥!D25&gt;0,ｾ.有害汚泥!D25&lt;0),ｾ.有害汚泥!D25,IF(T$19&gt;0,"0",0))</f>
        <v>0</v>
      </c>
      <c r="U10" s="385" t="str">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t="str">
        <f>IF(OR(ｱ.特管廃油!D26&gt;0,ｱ.特管廃油!D26&lt;0),ｱ.特管廃油!D26,IF(G$19&gt;0,"0",0))</f>
        <v>0</v>
      </c>
      <c r="H11" s="387" t="str">
        <f>IF(OR(ｲ.特管廃酸!D26&gt;0,ｲ.特管廃酸!D26&lt;0),ｲ.特管廃酸!D26,IF(H$19&gt;0,"0",0))</f>
        <v>0</v>
      </c>
      <c r="I11" s="387" t="str">
        <f>IF(OR(ｳ.特管廃ｱﾙｶﾘ!D26&gt;0,ｳ.特管廃ｱﾙｶﾘ!D26&lt;0),ｳ.特管廃ｱﾙｶﾘ!D26,IF(I$19&gt;0,"0",0))</f>
        <v>0</v>
      </c>
      <c r="J11" s="387">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t="str">
        <f>IF(OR(ｾ.有害汚泥!D26&gt;0,ｾ.有害汚泥!D26&lt;0),ｾ.有害汚泥!D26,IF(T$19&gt;0,"0",0))</f>
        <v>0</v>
      </c>
      <c r="U11" s="387" t="str">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IF(OR(ｱ.特管廃油!D27&gt;0,ｱ.特管廃油!D27&lt;0),ｱ.特管廃油!D27,IF(G$19&gt;0,"0",0))</f>
        <v>0</v>
      </c>
      <c r="H12" s="387" t="str">
        <f>IF(OR(ｲ.特管廃酸!D27&gt;0,ｲ.特管廃酸!D27&lt;0),ｲ.特管廃酸!D27,IF(H$19&gt;0,"0",0))</f>
        <v>0</v>
      </c>
      <c r="I12" s="387" t="str">
        <f>IF(OR(ｳ.特管廃ｱﾙｶﾘ!D27&gt;0,ｳ.特管廃ｱﾙｶﾘ!D27&lt;0),ｳ.特管廃ｱﾙｶﾘ!D27,IF(I$19&gt;0,"0",0))</f>
        <v>0</v>
      </c>
      <c r="J12" s="387">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t="str">
        <f>IF(OR(ｾ.有害汚泥!D27&gt;0,ｾ.有害汚泥!D27&lt;0),ｾ.有害汚泥!D27,IF(T$19&gt;0,"0",0))</f>
        <v>0</v>
      </c>
      <c r="U12" s="387" t="str">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IF(OR(ｱ.特管廃油!D28&gt;0,ｱ.特管廃油!D28&lt;0),ｱ.特管廃油!D28,IF(G$19&gt;0,"0",0))</f>
        <v>0</v>
      </c>
      <c r="H13" s="387" t="str">
        <f>IF(OR(ｲ.特管廃酸!D28&gt;0,ｲ.特管廃酸!D28&lt;0),ｲ.特管廃酸!D28,IF(H$19&gt;0,"0",0))</f>
        <v>0</v>
      </c>
      <c r="I13" s="387" t="str">
        <f>IF(OR(ｳ.特管廃ｱﾙｶﾘ!D28&gt;0,ｳ.特管廃ｱﾙｶﾘ!D28&lt;0),ｳ.特管廃ｱﾙｶﾘ!D28,IF(I$19&gt;0,"0",0))</f>
        <v>0</v>
      </c>
      <c r="J13" s="387">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t="str">
        <f>IF(OR(ｾ.有害汚泥!D28&gt;0,ｾ.有害汚泥!D28&lt;0),ｾ.有害汚泥!D28,IF(T$19&gt;0,"0",0))</f>
        <v>0</v>
      </c>
      <c r="U13" s="387" t="str">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0.42</v>
      </c>
      <c r="H14" s="387">
        <f>IF(OR(ｲ.特管廃酸!D29&gt;0,ｲ.特管廃酸!D29&lt;0),ｲ.特管廃酸!D29,IF(H$19&gt;0,"0",0))</f>
        <v>9.74</v>
      </c>
      <c r="I14" s="387">
        <f>IF(OR(ｳ.特管廃ｱﾙｶﾘ!D29&gt;0,ｳ.特管廃ｱﾙｶﾘ!D29&lt;0),ｳ.特管廃ｱﾙｶﾘ!D29,IF(I$19&gt;0,"0",0))</f>
        <v>370.89</v>
      </c>
      <c r="J14" s="387">
        <f>IF(OR(ｴ.感染性廃棄物!$D29&gt;0,ｴ.感染性廃棄物!$D29&lt;0),ｴ.感染性廃棄物!D29,IF(J$19&gt;0,"0",0))</f>
        <v>0</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t="str">
        <f>IF(OR(ｾ.有害汚泥!D29&gt;0,ｾ.有害汚泥!D29&lt;0),ｾ.有害汚泥!D29,IF(T$19&gt;0,"0",0))</f>
        <v>0</v>
      </c>
      <c r="U14" s="387" t="str">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381.05</v>
      </c>
    </row>
    <row r="15" spans="2:24" ht="24" customHeight="1">
      <c r="B15" s="173" t="s">
        <v>184</v>
      </c>
      <c r="C15" s="744" t="s">
        <v>182</v>
      </c>
      <c r="D15" s="744"/>
      <c r="E15" s="744"/>
      <c r="F15" s="745"/>
      <c r="G15" s="387">
        <f>IF(OR(ｱ.特管廃油!D30&gt;0,ｱ.特管廃油!D30&lt;0),ｱ.特管廃油!D30,IF(G$19&gt;0,"0",0))</f>
        <v>0.42</v>
      </c>
      <c r="H15" s="387">
        <f>IF(OR(ｲ.特管廃酸!D30&gt;0,ｲ.特管廃酸!D30&lt;0),ｲ.特管廃酸!D30,IF(H$19&gt;0,"0",0))</f>
        <v>9.74</v>
      </c>
      <c r="I15" s="387">
        <f>IF(OR(ｳ.特管廃ｱﾙｶﾘ!D30&gt;0,ｳ.特管廃ｱﾙｶﾘ!D30&lt;0),ｳ.特管廃ｱﾙｶﾘ!D30,IF(I$19&gt;0,"0",0))</f>
        <v>370.89</v>
      </c>
      <c r="J15" s="387">
        <f>IF(OR(ｴ.感染性廃棄物!$D30&gt;0,ｴ.感染性廃棄物!$D30&lt;0),ｴ.感染性廃棄物!D30,IF(J$19&gt;0,"0",0))</f>
        <v>0</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t="str">
        <f>IF(OR(ｾ.有害汚泥!D30&gt;0,ｾ.有害汚泥!D30&lt;0),ｾ.有害汚泥!D30,IF(T$19&gt;0,"0",0))</f>
        <v>0</v>
      </c>
      <c r="U15" s="387" t="str">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381.05</v>
      </c>
    </row>
    <row r="16" spans="2:24" ht="24" customHeight="1">
      <c r="B16" s="173" t="s">
        <v>185</v>
      </c>
      <c r="C16" s="744" t="s">
        <v>183</v>
      </c>
      <c r="D16" s="744"/>
      <c r="E16" s="744"/>
      <c r="F16" s="745"/>
      <c r="G16" s="387">
        <f>IF(OR(ｱ.特管廃油!D31&gt;0,ｱ.特管廃油!D31&lt;0),ｱ.特管廃油!D31,IF(G$19&gt;0,"0",0))</f>
        <v>0.42</v>
      </c>
      <c r="H16" s="387">
        <f>IF(OR(ｲ.特管廃酸!D31&gt;0,ｲ.特管廃酸!D31&lt;0),ｲ.特管廃酸!D31,IF(H$19&gt;0,"0",0))</f>
        <v>9.2200000000000006</v>
      </c>
      <c r="I16" s="387">
        <f>IF(OR(ｳ.特管廃ｱﾙｶﾘ!D31&gt;0,ｳ.特管廃ｱﾙｶﾘ!D31&lt;0),ｳ.特管廃ｱﾙｶﾘ!D31,IF(I$19&gt;0,"0",0))</f>
        <v>186.8</v>
      </c>
      <c r="J16" s="387">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t="str">
        <f>IF(OR(ｾ.有害汚泥!D31&gt;0,ｾ.有害汚泥!D31&lt;0),ｾ.有害汚泥!D31,IF(T$19&gt;0,"0",0))</f>
        <v>0</v>
      </c>
      <c r="U16" s="387" t="str">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196.44</v>
      </c>
    </row>
    <row r="17" spans="2:24" ht="24" customHeight="1">
      <c r="B17" s="173"/>
      <c r="C17" s="744" t="s">
        <v>400</v>
      </c>
      <c r="D17" s="744"/>
      <c r="E17" s="744"/>
      <c r="F17" s="745"/>
      <c r="G17" s="387" t="str">
        <f>IF(OR(ｱ.特管廃油!D32&gt;0,ｱ.特管廃油!D32&lt;0),ｱ.特管廃油!D32,IF(G$19&gt;0,"0",0))</f>
        <v>0</v>
      </c>
      <c r="H17" s="387" t="str">
        <f>IF(OR(ｲ.特管廃酸!D32&gt;0,ｲ.特管廃酸!D32&lt;0),ｲ.特管廃酸!D32,IF(H$19&gt;0,"0",0))</f>
        <v>0</v>
      </c>
      <c r="I17" s="387" t="str">
        <f>IF(OR(ｳ.特管廃ｱﾙｶﾘ!D32&gt;0,ｳ.特管廃ｱﾙｶﾘ!D32&lt;0),ｳ.特管廃ｱﾙｶﾘ!D32,IF(I$19&gt;0,"0",0))</f>
        <v>0</v>
      </c>
      <c r="J17" s="387">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t="str">
        <f>IF(OR(ｾ.有害汚泥!D32&gt;0,ｾ.有害汚泥!D32&lt;0),ｾ.有害汚泥!D32,IF(T$19&gt;0,"0",0))</f>
        <v>0</v>
      </c>
      <c r="U17" s="387" t="str">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56" t="s">
        <v>403</v>
      </c>
      <c r="E18" s="756"/>
      <c r="F18" s="757"/>
      <c r="G18" s="390" t="str">
        <f>IF(OR(ｱ.特管廃油!D33&gt;0,ｱ.特管廃油!D33&lt;0),ｱ.特管廃油!D33,IF(G$19&gt;0,"0",0))</f>
        <v>0</v>
      </c>
      <c r="H18" s="390" t="str">
        <f>IF(OR(ｲ.特管廃酸!D33&gt;0,ｲ.特管廃酸!D33&lt;0),ｲ.特管廃酸!D33,IF(H$19&gt;0,"0",0))</f>
        <v>0</v>
      </c>
      <c r="I18" s="390" t="str">
        <f>IF(OR(ｳ.特管廃ｱﾙｶﾘ!D33&gt;0,ｳ.特管廃ｱﾙｶﾘ!D33&lt;0),ｳ.特管廃ｱﾙｶﾘ!D33,IF(I$19&gt;0,"0",0))</f>
        <v>0</v>
      </c>
      <c r="J18" s="390">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t="str">
        <f>IF(OR(ｾ.有害汚泥!D33&gt;0,ｾ.有害汚泥!D33&lt;0),ｾ.有害汚泥!D33,IF(T$19&gt;0,"0",0))</f>
        <v>0</v>
      </c>
      <c r="U18" s="390" t="str">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1.99</v>
      </c>
      <c r="H19" s="393">
        <f t="shared" si="1"/>
        <v>13.08</v>
      </c>
      <c r="I19" s="393">
        <f t="shared" si="1"/>
        <v>599.72</v>
      </c>
      <c r="J19" s="393">
        <f t="shared" si="1"/>
        <v>0</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53.15</v>
      </c>
      <c r="U19" s="393">
        <f>+U37+U25+U23+U22+U21-U20</f>
        <v>208.2</v>
      </c>
      <c r="V19" s="393">
        <f t="shared" si="1"/>
        <v>0</v>
      </c>
      <c r="W19" s="393">
        <f>+W37+W25+W23+W22+W21-W20</f>
        <v>0</v>
      </c>
      <c r="X19" s="394">
        <f t="shared" ref="X19:X47" si="2">SUM(G19:W19)</f>
        <v>876.1400000000001</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1.99</v>
      </c>
      <c r="H37" s="417">
        <f t="shared" si="7"/>
        <v>13.08</v>
      </c>
      <c r="I37" s="417">
        <f t="shared" si="7"/>
        <v>599.72</v>
      </c>
      <c r="J37" s="417">
        <f t="shared" si="7"/>
        <v>0</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53.15</v>
      </c>
      <c r="U37" s="417">
        <f t="shared" si="7"/>
        <v>208.2</v>
      </c>
      <c r="V37" s="417">
        <f t="shared" si="7"/>
        <v>0</v>
      </c>
      <c r="W37" s="417">
        <f>+W38+W42</f>
        <v>0</v>
      </c>
      <c r="X37" s="418">
        <f t="shared" si="2"/>
        <v>876.1400000000001</v>
      </c>
    </row>
    <row r="38" spans="2:24" ht="24" customHeight="1">
      <c r="B38" s="171"/>
      <c r="C38" s="731"/>
      <c r="D38" s="212"/>
      <c r="E38" s="210" t="s">
        <v>195</v>
      </c>
      <c r="F38" s="437"/>
      <c r="G38" s="411">
        <f t="shared" ref="G38:V38" si="8">SUM(G39:G41)</f>
        <v>1.99</v>
      </c>
      <c r="H38" s="411">
        <f t="shared" si="8"/>
        <v>13.08</v>
      </c>
      <c r="I38" s="411">
        <f t="shared" si="8"/>
        <v>599.72</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53.15</v>
      </c>
      <c r="U38" s="411">
        <f t="shared" si="8"/>
        <v>208.2</v>
      </c>
      <c r="V38" s="411">
        <f t="shared" si="8"/>
        <v>0</v>
      </c>
      <c r="W38" s="411">
        <f>SUM(W39:W41)</f>
        <v>0</v>
      </c>
      <c r="X38" s="412">
        <f t="shared" si="2"/>
        <v>876.1400000000001</v>
      </c>
    </row>
    <row r="39" spans="2:24" ht="24" customHeight="1">
      <c r="B39" s="171"/>
      <c r="C39" s="731"/>
      <c r="D39" s="213"/>
      <c r="E39" s="208"/>
      <c r="F39" s="206" t="s">
        <v>175</v>
      </c>
      <c r="G39" s="413">
        <f>+ｱ.特管廃油!$AA$28</f>
        <v>1.99</v>
      </c>
      <c r="H39" s="413">
        <f>+ｲ.特管廃酸!$AA$28</f>
        <v>11.9</v>
      </c>
      <c r="I39" s="413">
        <f>+ｳ.特管廃ｱﾙｶﾘ!$AA$28</f>
        <v>0</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53.15</v>
      </c>
      <c r="U39" s="413">
        <f>+ｿ.有害廃酸!$AA$28</f>
        <v>0</v>
      </c>
      <c r="V39" s="413">
        <f>+ﾀ.有害廃ｱﾙｶﾘ!$AA$28</f>
        <v>0</v>
      </c>
      <c r="W39" s="413">
        <f>+ﾁ.廃水銀等!$AA$28</f>
        <v>0</v>
      </c>
      <c r="X39" s="414">
        <f t="shared" si="2"/>
        <v>67.039999999999992</v>
      </c>
    </row>
    <row r="40" spans="2:24" ht="24" customHeight="1">
      <c r="B40" s="171"/>
      <c r="C40" s="731"/>
      <c r="D40" s="213"/>
      <c r="E40" s="208"/>
      <c r="F40" s="206" t="s">
        <v>194</v>
      </c>
      <c r="G40" s="413">
        <f>+ｱ.特管廃油!$AA$29</f>
        <v>0</v>
      </c>
      <c r="H40" s="413">
        <f>+ｲ.特管廃酸!$AA$29</f>
        <v>0.6</v>
      </c>
      <c r="I40" s="413">
        <f>+ｳ.特管廃ｱﾙｶﾘ!$AA$29</f>
        <v>599.72</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208.2</v>
      </c>
      <c r="V40" s="413">
        <f>+ﾀ.有害廃ｱﾙｶﾘ!$AA$29</f>
        <v>0</v>
      </c>
      <c r="W40" s="413">
        <f>+ﾁ.廃水銀等!$AA$29</f>
        <v>0</v>
      </c>
      <c r="X40" s="414">
        <f t="shared" si="2"/>
        <v>808.52</v>
      </c>
    </row>
    <row r="41" spans="2:24" ht="24" customHeight="1">
      <c r="B41" s="171"/>
      <c r="C41" s="731"/>
      <c r="D41" s="213"/>
      <c r="E41" s="209"/>
      <c r="F41" s="207" t="s">
        <v>193</v>
      </c>
      <c r="G41" s="413">
        <f>+ｱ.特管廃油!$AA$30</f>
        <v>0</v>
      </c>
      <c r="H41" s="413">
        <f>+ｲ.特管廃酸!$AA$30</f>
        <v>0.57999999999999996</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0.57999999999999996</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1.99</v>
      </c>
      <c r="H43" s="419">
        <f>+ｲ.特管廃酸!$AL$27</f>
        <v>13.08</v>
      </c>
      <c r="I43" s="419">
        <f>+ｳ.特管廃ｱﾙｶﾘ!$AL$27</f>
        <v>599.72</v>
      </c>
      <c r="J43" s="419">
        <f>+ｴ.感染性廃棄物!$AL$27</f>
        <v>0</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53.15</v>
      </c>
      <c r="U43" s="419">
        <f>+ｿ.有害廃酸!$AL$27</f>
        <v>208.2</v>
      </c>
      <c r="V43" s="419">
        <f>+ﾀ.有害廃ｱﾙｶﾘ!$AL$27</f>
        <v>0</v>
      </c>
      <c r="W43" s="419">
        <f>+ﾁ.廃水銀等!$AL$27</f>
        <v>0</v>
      </c>
      <c r="X43" s="420">
        <f t="shared" si="2"/>
        <v>876.1400000000001</v>
      </c>
    </row>
    <row r="44" spans="2:24" ht="24" customHeight="1">
      <c r="B44" s="171"/>
      <c r="C44" s="178"/>
      <c r="D44" s="176" t="s">
        <v>150</v>
      </c>
      <c r="E44" s="725" t="s">
        <v>178</v>
      </c>
      <c r="F44" s="726"/>
      <c r="G44" s="421">
        <f>+ｱ.特管廃油!$AL$30</f>
        <v>0.26</v>
      </c>
      <c r="H44" s="421">
        <f>+ｲ.特管廃酸!$AL$30</f>
        <v>13.08</v>
      </c>
      <c r="I44" s="421">
        <f>+ｳ.特管廃ｱﾙｶﾘ!$AL$30</f>
        <v>570.24</v>
      </c>
      <c r="J44" s="421">
        <f>+ｴ.感染性廃棄物!$AL$30</f>
        <v>0</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47.22</v>
      </c>
      <c r="U44" s="421">
        <f>+ｿ.有害廃酸!$AL$30</f>
        <v>208.2</v>
      </c>
      <c r="V44" s="421">
        <f>+ﾀ.有害廃ｱﾙｶﾘ!$AL$30</f>
        <v>0</v>
      </c>
      <c r="W44" s="421">
        <f>+ﾁ.廃水銀等!$AL$30</f>
        <v>0</v>
      </c>
      <c r="X44" s="422">
        <f t="shared" si="2"/>
        <v>839</v>
      </c>
    </row>
    <row r="45" spans="2:24" ht="24" customHeight="1">
      <c r="B45" s="171"/>
      <c r="C45" s="178"/>
      <c r="D45" s="439" t="s">
        <v>152</v>
      </c>
      <c r="E45" s="727" t="s">
        <v>179</v>
      </c>
      <c r="F45" s="728"/>
      <c r="G45" s="423">
        <f>+ｱ.特管廃油!$AS$24</f>
        <v>1.99</v>
      </c>
      <c r="H45" s="423">
        <f>+ｲ.特管廃酸!$AS$24</f>
        <v>11.9</v>
      </c>
      <c r="I45" s="423">
        <f>+ｳ.特管廃ｱﾙｶﾘ!$AS$24</f>
        <v>0</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53.15</v>
      </c>
      <c r="U45" s="423">
        <f>+ｿ.有害廃酸!$AS$24</f>
        <v>0</v>
      </c>
      <c r="V45" s="423">
        <f>+ﾀ.有害廃ｱﾙｶﾘ!$AS$24</f>
        <v>0</v>
      </c>
      <c r="W45" s="423">
        <f>+ﾁ.廃水銀等!$AS$24</f>
        <v>0</v>
      </c>
      <c r="X45" s="424">
        <f t="shared" si="2"/>
        <v>67.039999999999992</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2.41</v>
      </c>
      <c r="H55" s="474">
        <f t="shared" ref="H55:V55" si="9">IF(H9="0",+H19+H20,+H9+H19+H20)</f>
        <v>22.82</v>
      </c>
      <c r="I55" s="474">
        <f t="shared" si="9"/>
        <v>970.61</v>
      </c>
      <c r="J55" s="474">
        <f t="shared" si="9"/>
        <v>0</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53.15</v>
      </c>
      <c r="U55" s="474">
        <f t="shared" si="9"/>
        <v>208.2</v>
      </c>
      <c r="V55" s="474">
        <f t="shared" si="9"/>
        <v>0</v>
      </c>
      <c r="W55" s="474">
        <f>IF(W9="0",+W19+W20,+W9+W19+W20)</f>
        <v>0</v>
      </c>
      <c r="X55" s="475">
        <f>+X9+X19+X20</f>
        <v>1257.19</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B1:BJ76"/>
  <sheetViews>
    <sheetView showGridLines="0"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1.99</v>
      </c>
      <c r="G12" s="656"/>
      <c r="H12" s="656"/>
      <c r="I12" s="278" t="s">
        <v>189</v>
      </c>
      <c r="J12" s="61"/>
      <c r="K12" s="62"/>
      <c r="L12" s="61"/>
      <c r="M12" s="660"/>
      <c r="N12" s="63"/>
      <c r="P12" s="620"/>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0.42</v>
      </c>
      <c r="E24" s="650"/>
      <c r="F24" s="650"/>
      <c r="G24" s="199" t="s">
        <v>158</v>
      </c>
      <c r="H24" s="695">
        <f>+F12</f>
        <v>1.99</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1.99</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1.99</v>
      </c>
      <c r="Q27" s="676"/>
      <c r="R27" s="676"/>
      <c r="S27" s="676"/>
      <c r="T27" s="52" t="s">
        <v>38</v>
      </c>
      <c r="U27" s="72"/>
      <c r="V27" s="72"/>
      <c r="Y27" s="70" t="s">
        <v>39</v>
      </c>
      <c r="Z27" s="73"/>
      <c r="AH27" s="61"/>
      <c r="AI27" s="61"/>
      <c r="AJ27" s="61"/>
      <c r="AK27" s="61"/>
      <c r="AL27" s="655">
        <f>+AH18+P27</f>
        <v>1.99</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1.99</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0.42</v>
      </c>
      <c r="E29" s="650"/>
      <c r="F29" s="650"/>
      <c r="G29" s="199" t="s">
        <v>158</v>
      </c>
      <c r="H29" s="695">
        <f>+AL27</f>
        <v>1.99</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0.42</v>
      </c>
      <c r="E30" s="650"/>
      <c r="F30" s="650"/>
      <c r="G30" s="199" t="s">
        <v>158</v>
      </c>
      <c r="H30" s="695">
        <f>+AL30</f>
        <v>0.26</v>
      </c>
      <c r="I30" s="692"/>
      <c r="J30" s="199" t="s">
        <v>158</v>
      </c>
      <c r="M30" s="660"/>
      <c r="P30" s="64"/>
      <c r="R30" s="675">
        <f>+ROUND(AA28,2)+ROUND(AA29,2)+ROUND(AA30,2)</f>
        <v>1.99</v>
      </c>
      <c r="S30" s="676"/>
      <c r="T30" s="676"/>
      <c r="U30" s="676"/>
      <c r="V30" s="52" t="s">
        <v>16</v>
      </c>
      <c r="Y30" s="677" t="s">
        <v>148</v>
      </c>
      <c r="Z30" s="678"/>
      <c r="AA30" s="649"/>
      <c r="AB30" s="650"/>
      <c r="AC30" s="650"/>
      <c r="AD30" s="650"/>
      <c r="AE30" s="650"/>
      <c r="AF30" s="52" t="s">
        <v>13</v>
      </c>
      <c r="AL30" s="620">
        <v>0.26</v>
      </c>
      <c r="AM30" s="628"/>
      <c r="AN30" s="628"/>
      <c r="AO30" s="628"/>
      <c r="AP30" s="60" t="s">
        <v>13</v>
      </c>
      <c r="AS30" s="691"/>
      <c r="AT30" s="688"/>
      <c r="AU30" s="688"/>
      <c r="AV30" s="689"/>
      <c r="AW30" s="468"/>
    </row>
    <row r="31" spans="2:49" ht="27" customHeight="1" thickTop="1" thickBot="1">
      <c r="B31" s="681" t="s">
        <v>167</v>
      </c>
      <c r="C31" s="682"/>
      <c r="D31" s="650">
        <v>0.42</v>
      </c>
      <c r="E31" s="650"/>
      <c r="F31" s="650"/>
      <c r="G31" s="199" t="s">
        <v>158</v>
      </c>
      <c r="H31" s="695">
        <f>+AS24</f>
        <v>1.99</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5"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６  年    月    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神奈川県横浜市磯子区新磯子町37-2</v>
      </c>
      <c r="K16" s="797"/>
      <c r="L16" s="798"/>
      <c r="M16" s="798"/>
      <c r="N16" s="798"/>
      <c r="O16" s="799"/>
    </row>
    <row r="17" spans="1:17" ht="26.25" customHeight="1">
      <c r="C17" s="233"/>
      <c r="D17" s="234"/>
      <c r="E17" s="234"/>
      <c r="F17" s="234"/>
      <c r="G17" s="234"/>
      <c r="H17" s="238" t="s">
        <v>7</v>
      </c>
      <c r="I17" s="238"/>
      <c r="J17" s="797" t="str">
        <f>+表紙!J40</f>
        <v>J-POWERジェネレーションサービス（株）　磯子火力運営事業所　所長　柴田　耕一郎</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045-761-0281</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J-POWERジェネレーションサービス株式会社　磯子火力運営事業所</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2787</v>
      </c>
      <c r="N25" s="827"/>
      <c r="O25" s="828"/>
    </row>
    <row r="26" spans="1:17" ht="21" customHeight="1">
      <c r="C26" s="800" t="s">
        <v>11</v>
      </c>
      <c r="D26" s="801"/>
      <c r="E26" s="802"/>
      <c r="F26" s="831" t="str">
        <f>+表紙!F49</f>
        <v>神奈川県横浜市磯子区新磯子町37-2</v>
      </c>
      <c r="G26" s="832"/>
      <c r="H26" s="832"/>
      <c r="I26" s="832"/>
      <c r="J26" s="832"/>
      <c r="K26" s="832"/>
      <c r="L26" s="128" t="s">
        <v>134</v>
      </c>
      <c r="M26" s="243"/>
      <c r="N26" s="779" t="str">
        <f>IF(+表紙!N49="","",+表紙!N49)</f>
        <v>045-761-0281</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Ｆ－電気・ガス・熱供給・水道業</v>
      </c>
      <c r="G29" s="773"/>
      <c r="H29" s="773"/>
      <c r="I29" s="773"/>
      <c r="J29" s="359" t="s">
        <v>47</v>
      </c>
      <c r="K29" s="359"/>
      <c r="L29" s="781" t="str">
        <f>IF(+表紙!L52="","",+表紙!L52)</f>
        <v>電気業</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t="str">
        <f>IF(+表紙!L53="","",+表紙!L53)</f>
        <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t="str">
        <f>IF(+表紙!L55="","",+表紙!L55)</f>
        <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147</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381.05</v>
      </c>
      <c r="I40" s="272" t="s">
        <v>4</v>
      </c>
      <c r="J40" s="493" t="s">
        <v>293</v>
      </c>
      <c r="K40" s="494"/>
      <c r="L40" s="495"/>
      <c r="M40" s="837">
        <f>+表紙!M63</f>
        <v>381.05</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f>+表紙!M64</f>
        <v>381.05</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196.44</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t="str">
        <f>+表紙!M66</f>
        <v>0</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f>IF(表紙!M69="","",表紙!M69)</f>
        <v>381.05</v>
      </c>
      <c r="N46" s="335" t="s">
        <v>329</v>
      </c>
      <c r="O46" s="336"/>
    </row>
    <row r="47" spans="1:17" ht="17.25" customHeight="1">
      <c r="C47" s="337"/>
      <c r="D47" s="587"/>
      <c r="E47" s="588"/>
      <c r="F47" s="588"/>
      <c r="G47" s="588"/>
      <c r="H47" s="588"/>
      <c r="I47" s="589"/>
      <c r="J47" s="498" t="s">
        <v>413</v>
      </c>
      <c r="K47" s="499"/>
      <c r="L47" s="499"/>
      <c r="M47" s="339">
        <f>IF(表紙!M70="","",表紙!M70)</f>
        <v>876.1400000000001</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BJ76"/>
  <sheetViews>
    <sheetView showGridLines="0" topLeftCell="A21"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13.08</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9.74</v>
      </c>
      <c r="E24" s="650"/>
      <c r="F24" s="650"/>
      <c r="G24" s="199" t="s">
        <v>158</v>
      </c>
      <c r="H24" s="695">
        <f>+F12</f>
        <v>13.08</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11.9</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13.08</v>
      </c>
      <c r="Q27" s="676"/>
      <c r="R27" s="676"/>
      <c r="S27" s="676"/>
      <c r="T27" s="52" t="s">
        <v>38</v>
      </c>
      <c r="U27" s="72"/>
      <c r="V27" s="72"/>
      <c r="Y27" s="70" t="s">
        <v>39</v>
      </c>
      <c r="Z27" s="73"/>
      <c r="AH27" s="61"/>
      <c r="AI27" s="61"/>
      <c r="AJ27" s="61"/>
      <c r="AK27" s="61"/>
      <c r="AL27" s="655">
        <f>+AH18+P27</f>
        <v>13.08</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11.9</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9.74</v>
      </c>
      <c r="E29" s="650"/>
      <c r="F29" s="650"/>
      <c r="G29" s="199" t="s">
        <v>158</v>
      </c>
      <c r="H29" s="695">
        <f>+AL27</f>
        <v>13.08</v>
      </c>
      <c r="I29" s="692"/>
      <c r="J29" s="199" t="s">
        <v>158</v>
      </c>
      <c r="M29" s="660"/>
      <c r="P29" s="64"/>
      <c r="Q29" s="147"/>
      <c r="R29" s="59" t="s">
        <v>145</v>
      </c>
      <c r="S29" s="662" t="s">
        <v>33</v>
      </c>
      <c r="T29" s="673"/>
      <c r="U29" s="673"/>
      <c r="V29" s="674"/>
      <c r="W29" s="56"/>
      <c r="X29" s="74"/>
      <c r="Y29" s="677" t="s">
        <v>191</v>
      </c>
      <c r="Z29" s="678"/>
      <c r="AA29" s="649">
        <v>0.6</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9.74</v>
      </c>
      <c r="E30" s="650"/>
      <c r="F30" s="650"/>
      <c r="G30" s="199" t="s">
        <v>158</v>
      </c>
      <c r="H30" s="695">
        <f>+AL30</f>
        <v>13.08</v>
      </c>
      <c r="I30" s="692"/>
      <c r="J30" s="199" t="s">
        <v>158</v>
      </c>
      <c r="M30" s="660"/>
      <c r="P30" s="64"/>
      <c r="R30" s="675">
        <f>+ROUND(AA28,2)+ROUND(AA29,2)+ROUND(AA30,2)</f>
        <v>13.08</v>
      </c>
      <c r="S30" s="676"/>
      <c r="T30" s="676"/>
      <c r="U30" s="676"/>
      <c r="V30" s="52" t="s">
        <v>16</v>
      </c>
      <c r="Y30" s="677" t="s">
        <v>148</v>
      </c>
      <c r="Z30" s="678"/>
      <c r="AA30" s="649">
        <v>0.57999999999999996</v>
      </c>
      <c r="AB30" s="650"/>
      <c r="AC30" s="650"/>
      <c r="AD30" s="650"/>
      <c r="AE30" s="650"/>
      <c r="AF30" s="52" t="s">
        <v>13</v>
      </c>
      <c r="AL30" s="620">
        <v>13.08</v>
      </c>
      <c r="AM30" s="628"/>
      <c r="AN30" s="628"/>
      <c r="AO30" s="628"/>
      <c r="AP30" s="60" t="s">
        <v>13</v>
      </c>
      <c r="AS30" s="691"/>
      <c r="AT30" s="688"/>
      <c r="AU30" s="688"/>
      <c r="AV30" s="689"/>
      <c r="AW30" s="469"/>
    </row>
    <row r="31" spans="2:49" ht="27" customHeight="1" thickTop="1" thickBot="1">
      <c r="B31" s="681" t="s">
        <v>167</v>
      </c>
      <c r="C31" s="682"/>
      <c r="D31" s="650">
        <v>9.2200000000000006</v>
      </c>
      <c r="E31" s="650"/>
      <c r="F31" s="650"/>
      <c r="G31" s="199" t="s">
        <v>158</v>
      </c>
      <c r="H31" s="695">
        <f>+AS24</f>
        <v>11.9</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B1:BJ76"/>
  <sheetViews>
    <sheetView showGridLines="0" topLeftCell="A15"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599.72</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370.89</v>
      </c>
      <c r="E24" s="650"/>
      <c r="F24" s="650"/>
      <c r="G24" s="199" t="s">
        <v>158</v>
      </c>
      <c r="H24" s="695">
        <f>+F12</f>
        <v>599.72</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599.72</v>
      </c>
      <c r="Q27" s="676"/>
      <c r="R27" s="676"/>
      <c r="S27" s="676"/>
      <c r="T27" s="52" t="s">
        <v>38</v>
      </c>
      <c r="U27" s="72"/>
      <c r="V27" s="72"/>
      <c r="Y27" s="70" t="s">
        <v>39</v>
      </c>
      <c r="Z27" s="73"/>
      <c r="AH27" s="61"/>
      <c r="AI27" s="61"/>
      <c r="AJ27" s="61"/>
      <c r="AK27" s="61"/>
      <c r="AL27" s="655">
        <f>+AH18+P27</f>
        <v>599.72</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370.89</v>
      </c>
      <c r="E29" s="650"/>
      <c r="F29" s="650"/>
      <c r="G29" s="199" t="s">
        <v>158</v>
      </c>
      <c r="H29" s="695">
        <f>+AL27</f>
        <v>599.72</v>
      </c>
      <c r="I29" s="692"/>
      <c r="J29" s="199" t="s">
        <v>158</v>
      </c>
      <c r="M29" s="660"/>
      <c r="P29" s="64"/>
      <c r="Q29" s="147"/>
      <c r="R29" s="59" t="s">
        <v>145</v>
      </c>
      <c r="S29" s="662" t="s">
        <v>33</v>
      </c>
      <c r="T29" s="673"/>
      <c r="U29" s="673"/>
      <c r="V29" s="674"/>
      <c r="W29" s="56"/>
      <c r="X29" s="74"/>
      <c r="Y29" s="677" t="s">
        <v>191</v>
      </c>
      <c r="Z29" s="678"/>
      <c r="AA29" s="649">
        <v>599.72</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370.89</v>
      </c>
      <c r="E30" s="650"/>
      <c r="F30" s="650"/>
      <c r="G30" s="199" t="s">
        <v>158</v>
      </c>
      <c r="H30" s="695">
        <f>+AL30</f>
        <v>570.24</v>
      </c>
      <c r="I30" s="692"/>
      <c r="J30" s="199" t="s">
        <v>158</v>
      </c>
      <c r="M30" s="660"/>
      <c r="P30" s="64"/>
      <c r="R30" s="675">
        <f>+ROUND(AA28,2)+ROUND(AA29,2)+ROUND(AA30,2)</f>
        <v>599.72</v>
      </c>
      <c r="S30" s="676"/>
      <c r="T30" s="676"/>
      <c r="U30" s="676"/>
      <c r="V30" s="52" t="s">
        <v>16</v>
      </c>
      <c r="Y30" s="677" t="s">
        <v>148</v>
      </c>
      <c r="Z30" s="678"/>
      <c r="AA30" s="649"/>
      <c r="AB30" s="650"/>
      <c r="AC30" s="650"/>
      <c r="AD30" s="650"/>
      <c r="AE30" s="650"/>
      <c r="AF30" s="52" t="s">
        <v>13</v>
      </c>
      <c r="AL30" s="620">
        <v>570.24</v>
      </c>
      <c r="AM30" s="628"/>
      <c r="AN30" s="628"/>
      <c r="AO30" s="628"/>
      <c r="AP30" s="60" t="s">
        <v>13</v>
      </c>
      <c r="AS30" s="691"/>
      <c r="AT30" s="688"/>
      <c r="AU30" s="688"/>
      <c r="AV30" s="689"/>
      <c r="AW30" s="469"/>
    </row>
    <row r="31" spans="2:49" ht="27" customHeight="1" thickTop="1" thickBot="1">
      <c r="B31" s="681" t="s">
        <v>167</v>
      </c>
      <c r="C31" s="682"/>
      <c r="D31" s="650">
        <v>186.8</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J-POWERジェネレーションサービス株式会社　磯子火力運営事業所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2024-06-25T02:11:37Z</dcterms:created>
  <dcterms:modified xsi:type="dcterms:W3CDTF">2024-09-09T10:21:49Z</dcterms:modified>
</cp:coreProperties>
</file>