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M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<sst xmlns="http://schemas.openxmlformats.org/spreadsheetml/2006/main" count="3174" uniqueCount="464">
  <si>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</si>
  <si>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</si>
  <si>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</si>
  <si>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</si>
  <si>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</si>
  <si>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</si>
  <si>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</si>
  <si>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</si>
  <si>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</si>
  <si>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</si>
  <si>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</si>
  <si>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</si>
  <si>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</si>
  <si>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</si>
  <si>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</si>
  <si>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</si>
  <si>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</si>
  <si>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</si>
  <si>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</si>
  <si>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</si>
  <si>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</si>
  <si>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</si>
  <si>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</si>
  <si>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</si>
  <si>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</si>
  <si>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</si>
  <si>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</si>
  <si>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</si>
  <si>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</si>
  <si>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</si>
  <si>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</si>
  <si>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</si>
  <si>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</si>
  <si>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</si>
  <si>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</si>
  <si>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</si>
  <si>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</si>
  <si>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</si>
  <si>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</si>
  <si>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</si>
  <si>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</si>
  <si>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</si>
  <si>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</si>
  <si>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</si>
  <si>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</si>
  <si>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</si>
  <si>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</si>
  <si>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</si>
  <si>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</si>
  <si>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</si>
  <si>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</si>
  <si>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</si>
  <si>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</si>
  <si>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</si>
  <si>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</si>
  <si>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</si>
  <si>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</si>
  <si>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</si>
  <si>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</si>
  <si>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</si>
  <si>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</si>
  <si>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</si>
  <si>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</si>
  <si>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</si>
  <si>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</si>
  <si>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</si>
  <si>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</si>
  <si>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</si>
  <si>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</si>
  <si>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</si>
  <si>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</si>
  <si>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</si>
  <si>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</si>
  <si>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</si>
  <si>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</si>
  <si>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</si>
  <si>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</si>
  <si>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</si>
  <si>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</si>
  <si>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</si>
  <si>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</si>
  <si>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</si>
  <si>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</si>
  <si>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</si>
  <si>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</si>
  <si>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</si>
  <si>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</si>
  <si>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</si>
  <si>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</si>
  <si>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</si>
  <si>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</si>
  <si>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</si>
  <si>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</si>
  <si>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</si>
  <si>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</si>
  <si>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</si>
  <si>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</si>
  <si>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</si>
  <si>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</si>
  <si>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</si>
  <si>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</si>
  <si>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</si>
  <si>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</si>
  <si>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</si>
  <si>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</si>
  <si>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</si>
  <si>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</si>
  <si>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</si>
  <si>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</si>
  <si>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</si>
  <si>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</si>
  <si>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</si>
  <si>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</si>
  <si>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</si>
  <si>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</si>
  <si>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</si>
  <si>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</si>
  <si>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</si>
  <si>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</si>
  <si>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</si>
  <si>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</si>
  <si>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</si>
  <si>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</si>
  <si>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</si>
  <si>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</si>
  <si>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</si>
  <si>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</si>
  <si>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</si>
  <si>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</si>
  <si>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</si>
  <si>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</si>
  <si>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</si>
  <si>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</si>
  <si>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</si>
  <si>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</si>
  <si>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</si>
  <si>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</si>
  <si>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</si>
  <si>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</si>
  <si>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</si>
  <si>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</si>
  <si>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</si>
  <si>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</si>
  <si>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</si>
  <si>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</si>
  <si>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</si>
  <si>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</si>
  <si>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</si>
  <si>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</si>
  <si>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</si>
  <si>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</si>
  <si>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</si>
  <si>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</si>
  <si>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</si>
  <si>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</si>
  <si>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</si>
  <si>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</si>
  <si>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</si>
  <si>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</si>
  <si>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</si>
  <si>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</si>
  <si>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</si>
  <si>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</si>
  <si>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</si>
  <si>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</si>
  <si>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</si>
  <si>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</si>
  <si>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</si>
  <si>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</si>
  <si>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</si>
  <si>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</si>
  <si>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</si>
  <si>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</si>
  <si>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</si>
  <si>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</si>
  <si>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</si>
  <si>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</si>
  <si>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</si>
  <si>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</si>
  <si>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</si>
  <si>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</si>
  <si>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</si>
  <si>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</si>
  <si>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</si>
  <si>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</si>
  <si>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</si>
  <si>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</si>
  <si>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</si>
  <si>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</si>
  <si>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</si>
  <si>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</si>
  <si>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</si>
  <si>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</si>
  <si>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</si>
  <si>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</si>
  <si>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</si>
  <si>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</si>
  <si>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</si>
  <si>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</si>
  <si>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</si>
  <si>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</si>
  <si>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</si>
  <si>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</si>
  <si>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</si>
  <si>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</si>
  <si>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</si>
  <si>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</si>
  <si>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</si>
  <si>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</si>
  <si>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</si>
  <si>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</si>
  <si>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</si>
  <si>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</si>
  <si>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</si>
  <si>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</si>
  <si>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</si>
  <si>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</si>
  <si>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</si>
  <si>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</si>
  <si>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</si>
  <si>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</si>
  <si>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</si>
  <si>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</si>
  <si>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</si>
  <si>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</si>
  <si>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</si>
  <si>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</si>
  <si>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</si>
  <si>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</si>
  <si>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</si>
  <si>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</si>
  <si>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</si>
  <si>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</si>
  <si>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</si>
  <si>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</si>
  <si>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</si>
  <si>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</si>
  <si>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</si>
  <si>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</si>
  <si>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</si>
  <si>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</si>
  <si>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</si>
  <si>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</si>
  <si>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</si>
  <si>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</si>
  <si>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</si>
  <si>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</si>
  <si>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</si>
  <si>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</si>
  <si>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</si>
  <si>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</si>
  <si>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</si>
  <si>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</si>
  <si>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</si>
  <si>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</si>
  <si>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</si>
  <si>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</si>
  <si>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</si>
  <si>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</si>
  <si>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</si>
  <si>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</si>
  <si>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</si>
  <si>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</si>
  <si>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</si>
  <si>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</si>
  <si>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</si>
  <si>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</si>
  <si>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</si>
  <si>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</si>
  <si>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</si>
  <si>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</si>
  <si>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</si>
  <si>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</si>
  <si>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</si>
  <si>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</si>
  <si>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</si>
  <si>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</si>
  <si>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</si>
  <si>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</si>
  <si>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</si>
  <si>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</si>
  <si>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</si>
  <si>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</si>
  <si>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</si>
  <si>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</si>
  <si>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</si>
  <si>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</si>
  <si>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</si>
  <si>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</si>
  <si>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</si>
  <si>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</si>
  <si>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</si>
  <si>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</si>
  <si>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</si>
  <si>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</si>
  <si>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</si>
  <si>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</si>
  <si>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</si>
  <si>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</si>
  <si>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</si>
  <si>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</si>
  <si>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</si>
  <si>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</si>
  <si>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</si>
  <si>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</si>
  <si>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</si>
  <si>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</si>
  <si>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</si>
  <si>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</si>
  <si>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</si>
  <si>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</si>
  <si>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</si>
  <si>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</si>
  <si>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</si>
  <si>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</si>
  <si>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</si>
  <si>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</si>
  <si>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</si>
  <si>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</si>
  <si>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</si>
  <si>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</si>
  <si>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</si>
  <si>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</si>
  <si>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</si>
  <si>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</si>
  <si>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</si>
  <si>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</si>
  <si>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</si>
  <si>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</si>
  <si>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</si>
  <si>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</si>
  <si>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</si>
  <si>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</si>
  <si>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</si>
  <si>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</si>
  <si>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</si>
  <si>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</si>
  <si>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</si>
  <si>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</si>
  <si>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</si>
  <si>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</si>
  <si>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</si>
  <si>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</si>
  <si>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</si>
  <si>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</si>
  <si>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</si>
  <si>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</si>
  <si>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</si>
  <si>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</si>
  <si>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</si>
  <si>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</si>
  <si>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</si>
  <si>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</si>
  <si>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</si>
  <si>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</si>
  <si>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</si>
  <si>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</si>
  <si>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</si>
  <si>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</si>
  <si>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</si>
  <si>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</si>
  <si>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</si>
  <si>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</si>
  <si>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</si>
  <si>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</si>
  <si>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</si>
  <si>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</si>
  <si>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</si>
  <si>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</si>
  <si>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</si>
  <si>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</si>
  <si>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</si>
  <si>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</si>
  <si>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</si>
  <si>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</si>
  <si>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</si>
  <si>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</si>
  <si>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</si>
  <si>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</si>
  <si>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</si>
  <si>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</si>
  <si>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</si>
  <si>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</si>
  <si>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</si>
  <si>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</si>
  <si>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</si>
  <si>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</si>
  <si>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</si>
  <si>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</si>
  <si>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</si>
  <si>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</si>
  <si>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</si>
  <si>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</si>
  <si>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</si>
  <si>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</si>
  <si>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</si>
  <si>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</si>
  <si>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</si>
  <si>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</si>
  <si>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</si>
  <si>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</si>
  <si>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</si>
  <si>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</si>
  <si>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</si>
  <si>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</si>
  <si>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</si>
  <si>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</si>
  <si>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</si>
  <si>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</si>
  <si>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</si>
  <si>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</si>
  <si>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</si>
  <si>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</si>
  <si>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</si>
  <si>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</si>
  <si>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</si>
  <si>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</si>
  <si>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</si>
  <si>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</si>
  <si>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</si>
  <si>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</si>
  <si>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</si>
  <si>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</si>
  <si>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</si>
  <si>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</si>
  <si>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</si>
  <si>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</si>
  <si>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</si>
  <si>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</si>
  <si>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</si>
  <si>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</si>
  <si>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</si>
  <si>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</si>
  <si>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</si>
  <si>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</si>
  <si>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</si>
  <si>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</si>
  <si>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</si>
  <si>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</si>
  <si>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</si>
  <si>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</si>
  <si>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</si>
  <si>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</si>
  <si>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</si>
  <si>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</si>
  <si>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〇廃プラスチック⇒破砕・圧縮⇒再資源化
〇金属くず⇒破砕・圧縮⇒再資源化
〇ガラス・コンクリート・陶磁器くず⇒破砕⇒埋戻土
〇廃油⇒焼却⇒埋戻土
〇混合廃棄物⇒破砕・圧縮⇒再資源化
〇汚泥⇒脱水・圧縮⇒園芸土
〇廃酸⇒中和⇒製品化
〇廃アルカリ⇒中和⇒製品化</t>
    <rPh sb="1" eb="2">
      <t>ハイ</t>
    </rPh>
    <rPh sb="9" eb="11">
      <t>ハサイ</t>
    </rPh>
    <rPh sb="12" eb="14">
      <t>アッシュク</t>
    </rPh>
    <rPh sb="15" eb="19">
      <t>サイシゲンカ</t>
    </rPh>
    <rPh sb="21" eb="23">
      <t>キンゾク</t>
    </rPh>
    <rPh sb="26" eb="28">
      <t>ハサイ</t>
    </rPh>
    <rPh sb="29" eb="31">
      <t>アッシュク</t>
    </rPh>
    <rPh sb="32" eb="36">
      <t>サイシゲンカ</t>
    </rPh>
    <rPh sb="49" eb="52">
      <t>トウジキ</t>
    </rPh>
    <rPh sb="55" eb="57">
      <t>ハサイ</t>
    </rPh>
    <rPh sb="58" eb="60">
      <t>ウメモド</t>
    </rPh>
    <rPh sb="60" eb="61">
      <t>ツチ</t>
    </rPh>
    <rPh sb="63" eb="65">
      <t>ハイユ</t>
    </rPh>
    <rPh sb="66" eb="68">
      <t>ショウキャク</t>
    </rPh>
    <rPh sb="69" eb="71">
      <t>ウメモド</t>
    </rPh>
    <rPh sb="71" eb="72">
      <t>ツチ</t>
    </rPh>
    <rPh sb="74" eb="76">
      <t>コンゴウ</t>
    </rPh>
    <rPh sb="76" eb="79">
      <t>ハイキブツ</t>
    </rPh>
    <rPh sb="80" eb="82">
      <t>ハサイ</t>
    </rPh>
    <rPh sb="83" eb="85">
      <t>アッシュク</t>
    </rPh>
    <rPh sb="86" eb="90">
      <t>サイシゲンカ</t>
    </rPh>
    <rPh sb="92" eb="94">
      <t>オデイ</t>
    </rPh>
    <rPh sb="95" eb="97">
      <t>ダッスイ</t>
    </rPh>
    <rPh sb="98" eb="100">
      <t>アッシュク</t>
    </rPh>
    <phoneticPr fontId="3"/>
  </si>
  <si>
    <t>代表取締役
　　↓
事業推進本部本部長（総括代理人）
　　↓
維持管理部部長
　　↓
維持管理担当現場業務責任者
　　↓
各担当</t>
    <rPh sb="0" eb="2">
      <t>ダイヒョウ</t>
    </rPh>
    <rPh sb="2" eb="5">
      <t>トリシマリヤク</t>
    </rPh>
    <rPh sb="10" eb="16">
      <t>ジギョウスイシンホンブ</t>
    </rPh>
    <rPh sb="16" eb="19">
      <t>ホンブチョウ</t>
    </rPh>
    <rPh sb="20" eb="25">
      <t>ソウカツダイリニン</t>
    </rPh>
    <rPh sb="31" eb="36">
      <t>イジカンリブ</t>
    </rPh>
    <rPh sb="36" eb="38">
      <t>ブチョウ</t>
    </rPh>
    <rPh sb="43" eb="49">
      <t>イジカンリタントウ</t>
    </rPh>
    <rPh sb="49" eb="51">
      <t>ゲンバ</t>
    </rPh>
    <rPh sb="51" eb="56">
      <t>ギョウムセキニンシャ</t>
    </rPh>
    <rPh sb="61" eb="64">
      <t>カクタントウ</t>
    </rPh>
    <phoneticPr fontId="3"/>
  </si>
  <si>
    <t>上水道事業で発生する汚泥量は、処理水量、降水量、原水濁度、凝集剤注入量等によるが、汚泥量を抑制するために原水水質を十分把握し、凝集剤注入量をより適切な量になるよう努めている。</t>
    <phoneticPr fontId="3"/>
  </si>
  <si>
    <t>汚泥量増加の要因となる凝集剤の適切な使用量になるように制御を行い、減量に努める。</t>
    <phoneticPr fontId="3"/>
  </si>
  <si>
    <t>産業廃棄物は法令に則り、適切な分別収集を行っている。</t>
    <phoneticPr fontId="3"/>
  </si>
  <si>
    <t>汚泥量を抑制するために原水水質を十分把握し、凝集剤の効率的に使用することで汚泥の削減に努めている。</t>
    <phoneticPr fontId="3"/>
  </si>
  <si>
    <t>薬剤の効率的な使用を引き続き検討し廃棄物の削減に努める。</t>
    <phoneticPr fontId="3"/>
  </si>
  <si>
    <t>神奈川県横浜市西区北幸2丁目8番4号</t>
    <phoneticPr fontId="3"/>
  </si>
  <si>
    <t>ウォーターネクスト横浜株式会社
代表取締役　川田　達也</t>
    <phoneticPr fontId="3"/>
  </si>
  <si>
    <t xml:space="preserve"> 横浜市　川井浄水場</t>
    <phoneticPr fontId="3"/>
  </si>
  <si>
    <t xml:space="preserve"> 神奈川県横浜市旭区上川井町2555</t>
    <phoneticPr fontId="3"/>
  </si>
  <si>
    <t>045-323-2154</t>
    <phoneticPr fontId="3"/>
  </si>
  <si>
    <t>横浜市長</t>
    <phoneticPr fontId="3"/>
  </si>
  <si>
    <t>Ｆ－電気・ガス・熱供給・水道業</t>
    <phoneticPr fontId="3"/>
  </si>
  <si>
    <t>・優良認定処理業者へ委託している。
・原則1回／年、委託業者のモニタリングを実施し、処理委託した廃棄物が適切に処理されていることを確認している。</t>
    <rPh sb="1" eb="3">
      <t>ユウリョウ</t>
    </rPh>
    <rPh sb="3" eb="5">
      <t>ニンテイ</t>
    </rPh>
    <rPh sb="5" eb="9">
      <t>ショリギョウシャ</t>
    </rPh>
    <rPh sb="10" eb="12">
      <t>イタク</t>
    </rPh>
    <rPh sb="19" eb="21">
      <t>ゲンソク</t>
    </rPh>
    <rPh sb="22" eb="23">
      <t>カイ</t>
    </rPh>
    <rPh sb="24" eb="25">
      <t>ネン</t>
    </rPh>
    <rPh sb="26" eb="30">
      <t>イタクギョウシャ</t>
    </rPh>
    <rPh sb="38" eb="40">
      <t>ジッシ</t>
    </rPh>
    <rPh sb="42" eb="46">
      <t>ショリイタク</t>
    </rPh>
    <rPh sb="48" eb="51">
      <t>ハイキブツ</t>
    </rPh>
    <rPh sb="52" eb="54">
      <t>テキセツ</t>
    </rPh>
    <rPh sb="55" eb="57">
      <t>ショリ</t>
    </rPh>
    <rPh sb="65" eb="67">
      <t>カクニン</t>
    </rPh>
    <phoneticPr fontId="3"/>
  </si>
  <si>
    <t>・優良認定処理業者へ委託を推進していく。
・原則1回／年、委託業者のモニタリングを実施し、処理委託した廃棄物が適切に処理されていることを確認する。</t>
    <rPh sb="1" eb="3">
      <t>ユウリョウ</t>
    </rPh>
    <rPh sb="3" eb="5">
      <t>ニンテイ</t>
    </rPh>
    <rPh sb="5" eb="9">
      <t>ショリギョウシャ</t>
    </rPh>
    <rPh sb="10" eb="12">
      <t>イタク</t>
    </rPh>
    <rPh sb="13" eb="15">
      <t>スイシン</t>
    </rPh>
    <rPh sb="22" eb="24">
      <t>ゲンソク</t>
    </rPh>
    <rPh sb="25" eb="26">
      <t>カイ</t>
    </rPh>
    <rPh sb="27" eb="28">
      <t>ネン</t>
    </rPh>
    <rPh sb="29" eb="33">
      <t>イタクギョウシャ</t>
    </rPh>
    <rPh sb="41" eb="43">
      <t>ジッシ</t>
    </rPh>
    <rPh sb="45" eb="49">
      <t>ショリイタク</t>
    </rPh>
    <rPh sb="51" eb="54">
      <t>ハイキブツ</t>
    </rPh>
    <rPh sb="55" eb="57">
      <t>テキセツ</t>
    </rPh>
    <rPh sb="58" eb="60">
      <t>ショリ</t>
    </rPh>
    <rPh sb="68" eb="70">
      <t>カクニン</t>
    </rPh>
    <phoneticPr fontId="3"/>
  </si>
  <si>
    <t>045-465-4518</t>
    <phoneticPr fontId="3"/>
  </si>
  <si>
    <t>浄水場</t>
    <rPh sb="0" eb="3">
      <t>ジョウスイジョウ</t>
    </rPh>
    <phoneticPr fontId="3"/>
  </si>
  <si>
    <t>令和   6 年 6 月 24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</si>
</sst>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93941" y="2197595"/>
          <a:ext cx="402812" cy="636278"/>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81667" y="2193852"/>
          <a:ext cx="407567" cy="63722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415" y="2218312"/>
          <a:ext cx="405859" cy="621489"/>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0163" y="2218773"/>
          <a:ext cx="403363" cy="63072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F62" sqref="F62:U7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463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457</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452</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453</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454</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2854</v>
      </c>
      <c r="Q49" s="754"/>
      <c r="R49" s="754"/>
      <c r="S49" s="754"/>
      <c r="T49" s="754"/>
      <c r="U49" s="755"/>
    </row>
    <row r="50" spans="3:54" ht="26.25" customHeight="1" x14ac:dyDescent="0.15">
      <c r="C50" s="726" t="s">
        <v>11</v>
      </c>
      <c r="D50" s="727"/>
      <c r="E50" s="728"/>
      <c r="F50" s="737" t="s">
        <v>455</v>
      </c>
      <c r="G50" s="738"/>
      <c r="H50" s="738"/>
      <c r="I50" s="738"/>
      <c r="J50" s="738"/>
      <c r="K50" s="738"/>
      <c r="L50" s="738"/>
      <c r="M50" s="738"/>
      <c r="N50" s="592" t="s">
        <v>172</v>
      </c>
      <c r="O50" s="595"/>
      <c r="P50" s="596"/>
      <c r="Q50" s="741" t="s">
        <v>461</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458</v>
      </c>
      <c r="G54" s="649"/>
      <c r="H54" s="649"/>
      <c r="I54" s="649"/>
      <c r="J54" s="649"/>
      <c r="K54" s="649"/>
      <c r="L54" s="38" t="s">
        <v>48</v>
      </c>
      <c r="M54" s="38"/>
      <c r="N54" s="655" t="s">
        <v>462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20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446</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5</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9277.7000000000025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447</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5</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9277.7000000000025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448</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449</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8384.2999999999993</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450</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8384.2999999999993</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451</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893.4000000000002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888.00000000000011</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891.60000000000014</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459</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893.4000000000002</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891.60000000000014</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460</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77" zoomScaleNormal="77" workbookViewId="0">
      <selection activeCell="AR4" sqref="AR4:AS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 xml:space="preserve"> 横浜市　川井浄水場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4" zoomScale="87" zoomScaleNormal="87" workbookViewId="0">
      <selection activeCell="F12" sqref="F12:G1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9271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886.7</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9271</v>
      </c>
      <c r="P18" s="827"/>
      <c r="Q18" s="827"/>
      <c r="R18" s="827"/>
      <c r="S18" s="67" t="s">
        <v>14</v>
      </c>
      <c r="T18"/>
      <c r="U18" s="349"/>
      <c r="V18"/>
      <c r="W18" s="233"/>
      <c r="X18" s="905">
        <f>+ROUND(AG9,1)+ROUND(AG12,1)+ROUND(AG15,1)+AG18</f>
        <v>886.7</v>
      </c>
      <c r="Y18" s="906"/>
      <c r="Z18" s="906"/>
      <c r="AA18" s="67" t="s">
        <v>4</v>
      </c>
      <c r="AB18" s="232"/>
      <c r="AC18" s="232"/>
      <c r="AD18" s="872"/>
      <c r="AG18" s="862">
        <f>+ROUND(AN18,1)+ROUND(AN21,1)</f>
        <v>886.7</v>
      </c>
      <c r="AH18" s="907"/>
      <c r="AI18" s="907"/>
      <c r="AJ18" s="907"/>
      <c r="AK18" s="59" t="s">
        <v>13</v>
      </c>
      <c r="AL18" s="70"/>
      <c r="AN18" s="423">
        <f>+ROUND(AT16,1)+ROUND(AT17,1)+ROUND(AT18,1)</f>
        <v>886.7</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8384.2999999999993</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9271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886.7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8384.2999999999993</v>
      </c>
      <c r="G27" s="875"/>
      <c r="H27" s="234" t="s">
        <v>198</v>
      </c>
      <c r="L27" s="872"/>
      <c r="O27" s="862">
        <f>+Q30+ROUND(Q33,1)</f>
        <v>0</v>
      </c>
      <c r="P27" s="863"/>
      <c r="Q27" s="863"/>
      <c r="R27" s="863"/>
      <c r="S27" s="59" t="s">
        <v>38</v>
      </c>
      <c r="T27" s="80"/>
      <c r="U27" s="80"/>
      <c r="X27" s="78" t="s">
        <v>39</v>
      </c>
      <c r="Y27" s="81"/>
      <c r="AG27" s="68"/>
      <c r="AH27" s="68"/>
      <c r="AI27" s="68"/>
      <c r="AJ27" s="68"/>
      <c r="AK27" s="905">
        <f>+AG18+O27</f>
        <v>886.7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886.7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886.7</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886.7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0.2</v>
      </c>
      <c r="P27" s="863"/>
      <c r="Q27" s="863"/>
      <c r="R27" s="863"/>
      <c r="S27" s="59" t="s">
        <v>38</v>
      </c>
      <c r="T27" s="80"/>
      <c r="U27" s="80"/>
      <c r="X27" s="78" t="s">
        <v>39</v>
      </c>
      <c r="Y27" s="81"/>
      <c r="AG27" s="68"/>
      <c r="AH27" s="68"/>
      <c r="AI27" s="68"/>
      <c r="AJ27" s="68"/>
      <c r="AK27" s="905">
        <f>+AG18+O27</f>
        <v>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0.2</v>
      </c>
      <c r="G30" s="875"/>
      <c r="H30" s="234" t="s">
        <v>198</v>
      </c>
      <c r="L30" s="872"/>
      <c r="O30" s="71"/>
      <c r="Q30" s="862">
        <f>+ROUND(Z28,1)+ROUND(Z29,1)+ROUND(Z30,1)</f>
        <v>0.2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5" zoomScale="94" zoomScaleNormal="94"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0.1</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zoomScale="92" zoomScaleNormal="9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1.2</v>
      </c>
      <c r="P27" s="863"/>
      <c r="Q27" s="863"/>
      <c r="R27" s="863"/>
      <c r="S27" s="59" t="s">
        <v>38</v>
      </c>
      <c r="T27" s="80"/>
      <c r="U27" s="80"/>
      <c r="X27" s="78" t="s">
        <v>39</v>
      </c>
      <c r="Y27" s="81"/>
      <c r="AG27" s="68"/>
      <c r="AH27" s="68"/>
      <c r="AI27" s="68"/>
      <c r="AJ27" s="68"/>
      <c r="AK27" s="905">
        <f>+AG18+O27</f>
        <v>1.2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v>
      </c>
      <c r="G30" s="875"/>
      <c r="H30" s="234" t="s">
        <v>198</v>
      </c>
      <c r="L30" s="872"/>
      <c r="O30" s="71"/>
      <c r="Q30" s="862">
        <f>+ROUND(Z28,1)+ROUND(Z29,1)+ROUND(Z30,1)</f>
        <v>1.2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7"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 xml:space="preserve"> 横浜市　川井浄水場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5.2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5.2</v>
      </c>
      <c r="P27" s="863"/>
      <c r="Q27" s="863"/>
      <c r="R27" s="863"/>
      <c r="S27" s="59" t="s">
        <v>38</v>
      </c>
      <c r="T27" s="80"/>
      <c r="U27" s="80"/>
      <c r="X27" s="78" t="s">
        <v>39</v>
      </c>
      <c r="Y27" s="81"/>
      <c r="AG27" s="68"/>
      <c r="AH27" s="68"/>
      <c r="AI27" s="68"/>
      <c r="AJ27" s="68"/>
      <c r="AK27" s="905">
        <f>+AG18+O27</f>
        <v>5.2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1.8</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H23" sqref="H23"/>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 xml:space="preserve"> 横浜市　川井浄水場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9271</v>
      </c>
      <c r="I9" s="507">
        <f>IF(OR(ｳ.廃油!F24&gt;0,ｳ.廃油!F24&lt;0),ｳ.廃油!F24,IF(I$19&gt;0,"0",0))</f>
        <v>0</v>
      </c>
      <c r="J9" s="507">
        <f>IF(OR(ｴ.廃酸!$F24&gt;0,ｴ.廃酸!$F24&lt;0),ｴ.廃酸!F24,IF(J$19&gt;0,"0",0))</f>
        <v>0.2</v>
      </c>
      <c r="K9" s="507">
        <f>IF(OR(ｵ.廃ｱﾙｶﾘ!$F24&gt;0,ｵ.廃ｱﾙｶﾘ!$F24&lt;0),ｵ.廃ｱﾙｶﾘ!F24,IF(K$19&gt;0,"0",0))</f>
        <v>0.1</v>
      </c>
      <c r="L9" s="507">
        <f>IF(OR(ｶ.廃ﾌﾟﾗ類!F24&gt;0,ｶ.廃ﾌﾟﾗ類!F24&lt;0),ｶ.廃ﾌﾟﾗ類!F24,IF(L$19&gt;0,"0",0))</f>
        <v>1.2</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5.2</v>
      </c>
      <c r="AA9" s="509">
        <f>IF(SUM(G9:Z9)&gt;0,SUM(G9:Z9),IF(AA$19&gt;0,"0",0))</f>
        <v>9277.7000000000025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8384.2999999999993</v>
      </c>
      <c r="I12" s="513">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8384.2999999999993</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886.7</v>
      </c>
      <c r="I14" s="513">
        <f>IF(OR(ｳ.廃油!F29&gt;0,ｳ.廃油!F29&lt;0),ｳ.廃油!F29,IF(I$19&gt;0,"0",0))</f>
        <v>0</v>
      </c>
      <c r="J14" s="513">
        <f>IF(OR(ｴ.廃酸!$F29&gt;0,ｴ.廃酸!$F29&lt;0),ｴ.廃酸!F29,IF(J$19&gt;0,"0",0))</f>
        <v>0.2</v>
      </c>
      <c r="K14" s="513">
        <f>IF(OR(ｵ.廃ｱﾙｶﾘ!$F29&gt;0,ｵ.廃ｱﾙｶﾘ!$F29&lt;0),ｵ.廃ｱﾙｶﾘ!F29,IF(K$19&gt;0,"0",0))</f>
        <v>0.1</v>
      </c>
      <c r="L14" s="513">
        <f>IF(OR(ｶ.廃ﾌﾟﾗ類!F29&gt;0,ｶ.廃ﾌﾟﾗ類!F29&lt;0),ｶ.廃ﾌﾟﾗ類!F29,IF(L$19&gt;0,"0",0))</f>
        <v>1.2</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5.2</v>
      </c>
      <c r="AA14" s="515">
        <f t="shared" si="0"/>
        <v>893.4000000000002</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886.7</v>
      </c>
      <c r="I15" s="513">
        <f>IF(OR(ｳ.廃油!F30&gt;0,ｳ.廃油!F30&lt;0),ｳ.廃油!F30,IF(I$19&gt;0,"0",0))</f>
        <v>0</v>
      </c>
      <c r="J15" s="513">
        <f>IF(OR(ｴ.廃酸!$F30&gt;0,ｴ.廃酸!$F30&lt;0),ｴ.廃酸!F30,IF(J$19&gt;0,"0",0))</f>
        <v>0.2</v>
      </c>
      <c r="K15" s="513">
        <f>IF(OR(ｵ.廃ｱﾙｶﾘ!$F30&gt;0,ｵ.廃ｱﾙｶﾘ!$F30&lt;0),ｵ.廃ｱﾙｶﾘ!F30,IF(K$19&gt;0,"0",0))</f>
        <v>0.1</v>
      </c>
      <c r="L15" s="513">
        <f>IF(OR(ｶ.廃ﾌﾟﾗ類!F30&gt;0,ｶ.廃ﾌﾟﾗ類!F30&lt;0),ｶ.廃ﾌﾟﾗ類!F30,IF(L$19&gt;0,"0",0))</f>
        <v>1</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888.00000000000011</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886.7</v>
      </c>
      <c r="I16" s="513">
        <f>IF(OR(ｳ.廃油!F31&gt;0,ｳ.廃油!F31&lt;0),ｳ.廃油!F31,IF(I$19&gt;0,"0",0))</f>
        <v>0</v>
      </c>
      <c r="J16" s="513">
        <f>IF(OR(ｴ.廃酸!$F31&gt;0,ｴ.廃酸!$F31&lt;0),ｴ.廃酸!F31,IF(J$19&gt;0,"0",0))</f>
        <v>0.2</v>
      </c>
      <c r="K16" s="513">
        <f>IF(OR(ｵ.廃ｱﾙｶﾘ!$F31&gt;0,ｵ.廃ｱﾙｶﾘ!$F31&lt;0),ｵ.廃ｱﾙｶﾘ!F31,IF(K$19&gt;0,"0",0))</f>
        <v>0.1</v>
      </c>
      <c r="L16" s="513">
        <f>IF(OR(ｶ.廃ﾌﾟﾗ類!F31&gt;0,ｶ.廃ﾌﾟﾗ類!F31&lt;0),ｶ.廃ﾌﾟﾗ類!F31,IF(L$19&gt;0,"0",0))</f>
        <v>1.2</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3.4</v>
      </c>
      <c r="AA16" s="515">
        <f t="shared" si="0"/>
        <v>891.60000000000014</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9271</v>
      </c>
      <c r="I19" s="519">
        <f t="shared" si="1"/>
        <v>0</v>
      </c>
      <c r="J19" s="519">
        <f t="shared" si="1"/>
        <v>0.2</v>
      </c>
      <c r="K19" s="519">
        <f t="shared" si="1"/>
        <v>0.1</v>
      </c>
      <c r="L19" s="519">
        <f t="shared" si="1"/>
        <v>1.2</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5.2</v>
      </c>
      <c r="AA19" s="521">
        <f t="shared" ref="AA19:AA25" si="2">SUM(G19:Z19)</f>
        <v>9277.7000000000025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9271</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9271</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886.7</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886.7</v>
      </c>
    </row>
    <row r="27" spans="2:27" ht="24" customHeight="1" x14ac:dyDescent="0.15">
      <c r="B27" s="186"/>
      <c r="C27" s="947"/>
      <c r="D27" s="191" t="s">
        <v>25</v>
      </c>
      <c r="E27" s="941" t="s">
        <v>344</v>
      </c>
      <c r="F27" s="942"/>
      <c r="G27" s="539">
        <f t="shared" ref="G27:Z27" si="5">+G23-G26</f>
        <v>0</v>
      </c>
      <c r="H27" s="539">
        <f t="shared" si="5"/>
        <v>8384.2999999999993</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8384.2999999999993</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886.7</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886.7</v>
      </c>
    </row>
    <row r="32" spans="2:27" ht="24" customHeight="1" x14ac:dyDescent="0.15">
      <c r="B32" s="188">
        <v>6</v>
      </c>
      <c r="C32" s="144"/>
      <c r="D32" s="250"/>
      <c r="E32" s="245" t="s">
        <v>322</v>
      </c>
      <c r="F32" s="585"/>
      <c r="G32" s="545">
        <f t="shared" ref="G32:Z32" si="7">SUM(G33:G35)</f>
        <v>0</v>
      </c>
      <c r="H32" s="545">
        <f t="shared" si="7"/>
        <v>886.7</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886.7</v>
      </c>
    </row>
    <row r="33" spans="2:27" ht="24" customHeight="1" x14ac:dyDescent="0.15">
      <c r="B33" s="188" t="s">
        <v>226</v>
      </c>
      <c r="C33" s="144"/>
      <c r="D33" s="248"/>
      <c r="E33" s="243"/>
      <c r="F33" s="241" t="s">
        <v>233</v>
      </c>
      <c r="G33" s="548">
        <f>+ｱ.燃え殻!$AT$16</f>
        <v>0</v>
      </c>
      <c r="H33" s="548">
        <f>+ｲ.汚泥!$AT$16</f>
        <v>886.7</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886.7</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0.2</v>
      </c>
      <c r="K37" s="554">
        <f t="shared" si="8"/>
        <v>0.1</v>
      </c>
      <c r="L37" s="554">
        <f t="shared" si="8"/>
        <v>1.2</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5.2</v>
      </c>
      <c r="AA37" s="556">
        <f t="shared" si="4"/>
        <v>6.7</v>
      </c>
    </row>
    <row r="38" spans="2:27" ht="24" customHeight="1" x14ac:dyDescent="0.15">
      <c r="B38" s="186"/>
      <c r="C38" s="939"/>
      <c r="D38" s="247"/>
      <c r="E38" s="245" t="s">
        <v>319</v>
      </c>
      <c r="F38" s="585"/>
      <c r="G38" s="545">
        <f t="shared" ref="G38:Z38" si="9">SUM(G39:G41)</f>
        <v>0</v>
      </c>
      <c r="H38" s="545">
        <f t="shared" si="9"/>
        <v>0</v>
      </c>
      <c r="I38" s="545">
        <f t="shared" si="9"/>
        <v>0</v>
      </c>
      <c r="J38" s="545">
        <f t="shared" si="9"/>
        <v>0.2</v>
      </c>
      <c r="K38" s="545">
        <f t="shared" si="9"/>
        <v>0.1</v>
      </c>
      <c r="L38" s="545">
        <f t="shared" si="9"/>
        <v>1.2</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3.4</v>
      </c>
      <c r="AA38" s="547">
        <f t="shared" si="4"/>
        <v>4.9000000000000004</v>
      </c>
    </row>
    <row r="39" spans="2:27" ht="24" customHeight="1" x14ac:dyDescent="0.15">
      <c r="B39" s="186"/>
      <c r="C39" s="939"/>
      <c r="D39" s="248"/>
      <c r="E39" s="243"/>
      <c r="F39" s="241" t="s">
        <v>233</v>
      </c>
      <c r="G39" s="548">
        <f>+ｱ.燃え殻!$Z$28</f>
        <v>0</v>
      </c>
      <c r="H39" s="548">
        <f>+ｲ.汚泥!$Z$28</f>
        <v>0</v>
      </c>
      <c r="I39" s="548">
        <f>+ｳ.廃油!$Z$28</f>
        <v>0</v>
      </c>
      <c r="J39" s="548">
        <f>+ｴ.廃酸!$Z$28</f>
        <v>0.2</v>
      </c>
      <c r="K39" s="548">
        <f>+ｵ.廃ｱﾙｶﾘ!$Z$28</f>
        <v>0.1</v>
      </c>
      <c r="L39" s="548">
        <f>+ｶ.廃ﾌﾟﾗ類!$Z$28</f>
        <v>1.2</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3.4</v>
      </c>
      <c r="AA39" s="550">
        <f t="shared" si="4"/>
        <v>4.9000000000000004</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1.8</v>
      </c>
      <c r="AA42" s="553">
        <f>SUM(G42:Z42)</f>
        <v>1.8</v>
      </c>
    </row>
    <row r="43" spans="2:27" ht="24" customHeight="1" x14ac:dyDescent="0.15">
      <c r="B43" s="186"/>
      <c r="C43" s="142" t="s">
        <v>235</v>
      </c>
      <c r="D43" s="958" t="s">
        <v>349</v>
      </c>
      <c r="E43" s="958"/>
      <c r="F43" s="959"/>
      <c r="G43" s="557">
        <f>+ｱ.燃え殻!$AK$27</f>
        <v>0</v>
      </c>
      <c r="H43" s="557">
        <f>+ｲ.汚泥!$AK$27</f>
        <v>886.7</v>
      </c>
      <c r="I43" s="557">
        <f>+ｳ.廃油!$AK$27</f>
        <v>0</v>
      </c>
      <c r="J43" s="557">
        <f>+ｴ.廃酸!$AK$27</f>
        <v>0.2</v>
      </c>
      <c r="K43" s="557">
        <f>+ｵ.廃ｱﾙｶﾘ!$AK$27</f>
        <v>0.1</v>
      </c>
      <c r="L43" s="557">
        <f>+ｶ.廃ﾌﾟﾗ類!$AK$27</f>
        <v>1.2</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5.2</v>
      </c>
      <c r="AA43" s="559">
        <f t="shared" si="4"/>
        <v>893.4000000000002</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886.7</v>
      </c>
      <c r="I45" s="563">
        <f>+ｳ.廃油!$AR$24</f>
        <v>0</v>
      </c>
      <c r="J45" s="563">
        <f>+ｴ.廃酸!$AR$24</f>
        <v>0.2</v>
      </c>
      <c r="K45" s="563">
        <f>+ｵ.廃ｱﾙｶﾘ!$AR$24</f>
        <v>0.1</v>
      </c>
      <c r="L45" s="563">
        <f>+ｶ.廃ﾌﾟﾗ類!$AR$24</f>
        <v>1.2</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3.4</v>
      </c>
      <c r="AA45" s="565">
        <f t="shared" si="4"/>
        <v>891.60000000000014</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18542</v>
      </c>
      <c r="I55" s="634">
        <f t="shared" si="10"/>
        <v>0</v>
      </c>
      <c r="J55" s="634">
        <f t="shared" si="10"/>
        <v>0.4</v>
      </c>
      <c r="K55" s="634">
        <f t="shared" si="10"/>
        <v>0.2</v>
      </c>
      <c r="L55" s="634">
        <f t="shared" si="10"/>
        <v>2.4</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0</v>
      </c>
      <c r="W55" s="634">
        <f t="shared" si="10"/>
        <v>0</v>
      </c>
      <c r="X55" s="634">
        <f t="shared" si="10"/>
        <v>0</v>
      </c>
      <c r="Y55" s="634">
        <f t="shared" si="10"/>
        <v>0</v>
      </c>
      <c r="Z55" s="634">
        <f t="shared" si="10"/>
        <v>10.4</v>
      </c>
      <c r="AA55" s="633">
        <f>+AA9+AA19+AA20</f>
        <v>18555.400000000005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76" zoomScale="85" zoomScaleNormal="85" zoomScaleSheetLayoutView="115" workbookViewId="0">
      <selection activeCell="W17" sqref="W17"/>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 年 6 月 24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神奈川県横浜市西区北幸2丁目8番4号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ウォーターネクスト横浜株式会社
代表取締役　川田　達也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045-323-2154</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 xml:space="preserve"> 横浜市　川井浄水場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2854</v>
      </c>
      <c r="Q25" s="989"/>
      <c r="R25" s="989"/>
      <c r="S25" s="989"/>
      <c r="T25" s="989"/>
      <c r="U25" s="990"/>
    </row>
    <row r="26" spans="1:22" ht="26.25" customHeight="1" x14ac:dyDescent="0.15">
      <c r="C26" s="1002" t="s">
        <v>11</v>
      </c>
      <c r="D26" s="1003"/>
      <c r="E26" s="1004"/>
      <c r="F26" s="1021" t="str">
        <f>+表紙!F50</f>
        <v xml:space="preserve"> 神奈川県横浜市旭区上川井町2555</v>
      </c>
      <c r="G26" s="1022"/>
      <c r="H26" s="1022"/>
      <c r="I26" s="1022"/>
      <c r="J26" s="1022"/>
      <c r="K26" s="1022"/>
      <c r="L26" s="1022"/>
      <c r="M26" s="1022"/>
      <c r="N26" s="454" t="s">
        <v>172</v>
      </c>
      <c r="O26" s="383"/>
      <c r="P26" s="383"/>
      <c r="Q26" s="1016" t="str">
        <f>IF(+表紙!Q50="","",+表紙!Q50)</f>
        <v>045-465-4518</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浄水場</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20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5</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9277.7000000000025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上水道事業で発生する汚泥量は、処理水量、降水量、原水濁度、凝集剤注入量等によるが、汚泥量を抑制するために原水水質を十分把握し、凝集剤注入量をより適切な量になるよう努めている。</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5</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9277.7000000000025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汚泥量増加の要因となる凝集剤の適切な使用量になるように制御を行い、減量に努める。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産業廃棄物は法令に則り、適切な分別収集を行っている。</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8384.2999999999993</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汚泥量を抑制するために原水水質を十分把握し、凝集剤の効率的に使用することで汚泥の削減に努めている。</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8384.2999999999993</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薬剤の効率的な使用を引き続き検討し廃棄物の削減に努める。</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893.4000000000002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888.00000000000011</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891.60000000000014</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・優良認定処理業者へ委託している。
・原則1回／年、委託業者のモニタリングを実施し、処理委託した廃棄物が適切に処理されていることを確認している。</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893.4000000000002</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891.60000000000014</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・優良認定処理業者へ委託を推進していく。
・原則1回／年、委託業者のモニタリングを実施し、処理委託した廃棄物が適切に処理されていることを確認する。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2024-06-26T08:55:39Z</dcterms:created>
  <dcterms:modified xsi:type="dcterms:W3CDTF">2024-09-09T10:24:46Z</dcterms:modified>
</cp:coreProperties>
</file>