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<sst xmlns="http://schemas.openxmlformats.org/spreadsheetml/2006/main" count="3275" uniqueCount="462">
  <si>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</si>
  <si>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</si>
  <si>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</si>
  <si>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</si>
  <si>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</si>
  <si>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</si>
  <si>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</si>
  <si>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</si>
  <si>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</si>
  <si>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</si>
  <si>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</si>
  <si>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</si>
  <si>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</si>
  <si>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</si>
  <si>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</si>
  <si>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</si>
  <si>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</si>
  <si>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</si>
  <si>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</si>
  <si>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</si>
  <si>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</si>
  <si>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</si>
  <si>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</si>
  <si>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</si>
  <si>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</si>
  <si>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</si>
  <si>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</si>
  <si>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</si>
  <si>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</si>
  <si>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</si>
  <si>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</si>
  <si>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</si>
  <si>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</si>
  <si>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</si>
  <si>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</si>
  <si>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</si>
  <si>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</si>
  <si>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</si>
  <si>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</si>
  <si>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</si>
  <si>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</si>
  <si>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</si>
  <si>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</si>
  <si>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</si>
  <si>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</si>
  <si>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</si>
  <si>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</si>
  <si>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</si>
  <si>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</si>
  <si>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</si>
  <si>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</si>
  <si>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</si>
  <si>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</si>
  <si>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</si>
  <si>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</si>
  <si>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</si>
  <si>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</si>
  <si>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</si>
  <si>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</si>
  <si>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</si>
  <si>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</si>
  <si>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</si>
  <si>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</si>
  <si>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</si>
  <si>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</si>
  <si>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</si>
  <si>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</si>
  <si>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</si>
  <si>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</si>
  <si>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</si>
  <si>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</si>
  <si>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</si>
  <si>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</si>
  <si>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</si>
  <si>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</si>
  <si>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</si>
  <si>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</si>
  <si>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</si>
  <si>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</si>
  <si>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</si>
  <si>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</si>
  <si>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</si>
  <si>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</si>
  <si>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</si>
  <si>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</si>
  <si>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</si>
  <si>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</si>
  <si>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</si>
  <si>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</si>
  <si>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</si>
  <si>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</si>
  <si>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</si>
  <si>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</si>
  <si>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</si>
  <si>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</si>
  <si>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</si>
  <si>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</si>
  <si>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</si>
  <si>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</si>
  <si>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</si>
  <si>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</si>
  <si>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</si>
  <si>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</si>
  <si>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</si>
  <si>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</si>
  <si>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</si>
  <si>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</si>
  <si>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</si>
  <si>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</si>
  <si>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</si>
  <si>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</si>
  <si>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</si>
  <si>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</si>
  <si>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</si>
  <si>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</si>
  <si>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</si>
  <si>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</si>
  <si>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</si>
  <si>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</si>
  <si>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</si>
  <si>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</si>
  <si>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</si>
  <si>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</si>
  <si>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</si>
  <si>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</si>
  <si>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</si>
  <si>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</si>
  <si>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</si>
  <si>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</si>
  <si>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</si>
  <si>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</si>
  <si>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</si>
  <si>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</si>
  <si>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</si>
  <si>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</si>
  <si>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</si>
  <si>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</si>
  <si>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</si>
  <si>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</si>
  <si>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</si>
  <si>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</si>
  <si>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</si>
  <si>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</si>
  <si>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</si>
  <si>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</si>
  <si>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</si>
  <si>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</si>
  <si>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</si>
  <si>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</si>
  <si>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</si>
  <si>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</si>
  <si>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</si>
  <si>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</si>
  <si>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</si>
  <si>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</si>
  <si>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</si>
  <si>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</si>
  <si>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</si>
  <si>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</si>
  <si>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</si>
  <si>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</si>
  <si>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</si>
  <si>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</si>
  <si>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</si>
  <si>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</si>
  <si>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</si>
  <si>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</si>
  <si>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</si>
  <si>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</si>
  <si>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</si>
  <si>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</si>
  <si>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</si>
  <si>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</si>
  <si>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</si>
  <si>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</si>
  <si>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</si>
  <si>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</si>
  <si>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</si>
  <si>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</si>
  <si>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</si>
  <si>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</si>
  <si>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</si>
  <si>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</si>
  <si>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</si>
  <si>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</si>
  <si>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</si>
  <si>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</si>
  <si>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</si>
  <si>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</si>
  <si>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</si>
  <si>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</si>
  <si>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</si>
  <si>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</si>
  <si>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</si>
  <si>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</si>
  <si>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</si>
  <si>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</si>
  <si>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</si>
  <si>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</si>
  <si>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</si>
  <si>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</si>
  <si>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</si>
  <si>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</si>
  <si>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</si>
  <si>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</si>
  <si>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</si>
  <si>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</si>
  <si>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</si>
  <si>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</si>
  <si>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</si>
  <si>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</si>
  <si>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</si>
  <si>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</si>
  <si>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</si>
  <si>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</si>
  <si>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</si>
  <si>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</si>
  <si>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</si>
  <si>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</si>
  <si>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</si>
  <si>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</si>
  <si>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</si>
  <si>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</si>
  <si>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</si>
  <si>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</si>
  <si>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</si>
  <si>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</si>
  <si>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</si>
  <si>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</si>
  <si>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</si>
  <si>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</si>
  <si>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</si>
  <si>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</si>
  <si>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</si>
  <si>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</si>
  <si>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</si>
  <si>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</si>
  <si>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</si>
  <si>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</si>
  <si>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</si>
  <si>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</si>
  <si>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</si>
  <si>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</si>
  <si>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</si>
  <si>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</si>
  <si>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</si>
  <si>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</si>
  <si>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</si>
  <si>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</si>
  <si>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</si>
  <si>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</si>
  <si>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</si>
  <si>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</si>
  <si>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</si>
  <si>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</si>
  <si>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</si>
  <si>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</si>
  <si>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</si>
  <si>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</si>
  <si>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</si>
  <si>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</si>
  <si>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</si>
  <si>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</si>
  <si>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</si>
  <si>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</si>
  <si>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</si>
  <si>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</si>
  <si>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</si>
  <si>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</si>
  <si>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</si>
  <si>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</si>
  <si>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</si>
  <si>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</si>
  <si>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</si>
  <si>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</si>
  <si>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</si>
  <si>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</si>
  <si>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</si>
  <si>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</si>
  <si>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</si>
  <si>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</si>
  <si>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</si>
  <si>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</si>
  <si>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</si>
  <si>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</si>
  <si>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</si>
  <si>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</si>
  <si>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</si>
  <si>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</si>
  <si>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</si>
  <si>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</si>
  <si>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</si>
  <si>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</si>
  <si>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</si>
  <si>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</si>
  <si>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</si>
  <si>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</si>
  <si>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</si>
  <si>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</si>
  <si>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</si>
  <si>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</si>
  <si>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</si>
  <si>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</si>
  <si>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</si>
  <si>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</si>
  <si>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</si>
  <si>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</si>
  <si>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</si>
  <si>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</si>
  <si>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</si>
  <si>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</si>
  <si>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</si>
  <si>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</si>
  <si>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</si>
  <si>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</si>
  <si>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</si>
  <si>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</si>
  <si>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</si>
  <si>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</si>
  <si>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</si>
  <si>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</si>
  <si>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</si>
  <si>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</si>
  <si>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</si>
  <si>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</si>
  <si>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</si>
  <si>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</si>
  <si>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</si>
  <si>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</si>
  <si>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</si>
  <si>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</si>
  <si>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</si>
  <si>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</si>
  <si>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</si>
  <si>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</si>
  <si>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</si>
  <si>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</si>
  <si>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</si>
  <si>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</si>
  <si>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</si>
  <si>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</si>
  <si>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</si>
  <si>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</si>
  <si>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</si>
  <si>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</si>
  <si>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</si>
  <si>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</si>
  <si>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</si>
  <si>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</si>
  <si>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</si>
  <si>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</si>
  <si>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</si>
  <si>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</si>
  <si>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</si>
  <si>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</si>
  <si>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</si>
  <si>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</si>
  <si>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</si>
  <si>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</si>
  <si>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</si>
  <si>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</si>
  <si>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</si>
  <si>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</si>
  <si>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</si>
  <si>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</si>
  <si>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</si>
  <si>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</si>
  <si>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</si>
  <si>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</si>
  <si>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</si>
  <si>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</si>
  <si>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</si>
  <si>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</si>
  <si>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</si>
  <si>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</si>
  <si>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</si>
  <si>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</si>
  <si>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</si>
  <si>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</si>
  <si>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</si>
  <si>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</si>
  <si>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</si>
  <si>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</si>
  <si>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</si>
  <si>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</si>
  <si>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</si>
  <si>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</si>
  <si>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</si>
  <si>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</si>
  <si>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</si>
  <si>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</si>
  <si>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</si>
  <si>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</si>
  <si>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</si>
  <si>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</si>
  <si>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</si>
  <si>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</si>
  <si>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</si>
  <si>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</si>
  <si>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</si>
  <si>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</si>
  <si>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</si>
  <si>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</si>
  <si>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</si>
  <si>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</si>
  <si>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</si>
  <si>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</si>
  <si>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</si>
  <si>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</si>
  <si>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</si>
  <si>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</si>
  <si>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</si>
  <si>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</si>
  <si>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</si>
  <si>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</si>
  <si>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</si>
  <si>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</si>
  <si>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</si>
  <si>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</si>
  <si>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</si>
  <si>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</si>
  <si>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</si>
  <si>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</si>
  <si>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</si>
  <si>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</si>
  <si>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</si>
  <si>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</si>
  <si>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</si>
  <si>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</si>
  <si>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</si>
  <si>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</si>
  <si>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</si>
  <si>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</si>
  <si>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</si>
  <si>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</si>
  <si>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</si>
  <si>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</si>
  <si>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</si>
  <si>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</si>
  <si>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</si>
  <si>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</si>
  <si>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</si>
  <si>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</si>
  <si>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</si>
  <si>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</si>
  <si>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</si>
  <si>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</si>
  <si>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</si>
  <si>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</si>
  <si>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</si>
  <si>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</si>
  <si>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神奈川県横浜市西区北幸2丁目8番4号</t>
    <phoneticPr fontId="3"/>
  </si>
  <si>
    <t>ウォーターネクスト横浜株式会社
代表取締役　川田　達也</t>
    <phoneticPr fontId="3"/>
  </si>
  <si>
    <t xml:space="preserve"> 横浜市　川井浄水場</t>
    <phoneticPr fontId="3"/>
  </si>
  <si>
    <t xml:space="preserve"> 神奈川県横浜市旭区上川井町2555</t>
    <phoneticPr fontId="3"/>
  </si>
  <si>
    <t>045-323-2154</t>
    <phoneticPr fontId="3"/>
  </si>
  <si>
    <t>横浜市長</t>
    <phoneticPr fontId="3"/>
  </si>
  <si>
    <t>Ｆ－電気・ガス・熱供給・水道業</t>
    <phoneticPr fontId="3"/>
  </si>
  <si>
    <t>○</t>
  </si>
  <si>
    <t>045-465-4518</t>
    <phoneticPr fontId="3"/>
  </si>
  <si>
    <t>浄水場</t>
    <rPh sb="0" eb="3">
      <t>ジョウスイジョウ</t>
    </rPh>
    <phoneticPr fontId="3"/>
  </si>
  <si>
    <t>令和 6  年 6 月  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</si>
</sst>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78214" y="2183946"/>
          <a:ext cx="613229" cy="626383"/>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2" zoomScaleNormal="100" zoomScaleSheetLayoutView="100" workbookViewId="0">
      <selection activeCell="O33" sqref="O33"/>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453</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2854</v>
      </c>
      <c r="N48" s="586"/>
      <c r="O48" s="587"/>
    </row>
    <row r="49" spans="3:21" ht="18" customHeight="1" x14ac:dyDescent="0.15">
      <c r="C49" s="564" t="s">
        <v>11</v>
      </c>
      <c r="D49" s="565"/>
      <c r="E49" s="566"/>
      <c r="F49" s="619" t="s">
        <v>454</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457</v>
      </c>
      <c r="G52" s="519"/>
      <c r="H52" s="519"/>
      <c r="I52" s="519"/>
      <c r="J52" s="36" t="s">
        <v>47</v>
      </c>
      <c r="K52" s="36"/>
      <c r="L52" s="520" t="s">
        <v>460</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20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7707.3</v>
      </c>
      <c r="I63" s="293" t="s">
        <v>4</v>
      </c>
      <c r="J63" s="542" t="s">
        <v>324</v>
      </c>
      <c r="K63" s="543"/>
      <c r="L63" s="544"/>
      <c r="M63" s="534">
        <f>+別紙!AA14</f>
        <v>1007.3000000000001</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1007.3000000000001</v>
      </c>
      <c r="N65" s="535"/>
      <c r="O65" s="460" t="s">
        <v>4</v>
      </c>
      <c r="P65" s="175"/>
      <c r="Q65" s="176"/>
      <c r="R65" s="176"/>
      <c r="S65" s="176"/>
    </row>
    <row r="66" spans="1:48" ht="24.75" customHeight="1" x14ac:dyDescent="0.15">
      <c r="C66" s="488"/>
      <c r="D66" s="539" t="s">
        <v>303</v>
      </c>
      <c r="E66" s="540"/>
      <c r="F66" s="540"/>
      <c r="G66" s="541"/>
      <c r="H66" s="462">
        <f>+別紙!AA12</f>
        <v>6700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70"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 xml:space="preserve"> 横浜市　川井浄水場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0" zoomScale="70" zoomScaleNormal="70" workbookViewId="0">
      <selection activeCell="B28" sqref="B28:C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9271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886.7</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9271</v>
      </c>
      <c r="Q18" s="650"/>
      <c r="R18" s="650"/>
      <c r="S18" s="650"/>
      <c r="T18" s="62" t="s">
        <v>13</v>
      </c>
      <c r="U18"/>
      <c r="V18" s="300"/>
      <c r="W18"/>
      <c r="X18" s="211"/>
      <c r="Y18" s="646">
        <f>+ROUND(AH9,1)+ROUND(AH12,1)+ROUND(AH15,1)+AH18</f>
        <v>886.7</v>
      </c>
      <c r="Z18" s="647"/>
      <c r="AA18" s="647"/>
      <c r="AB18" s="62" t="s">
        <v>4</v>
      </c>
      <c r="AC18" s="210"/>
      <c r="AD18" s="210"/>
      <c r="AE18" s="652"/>
      <c r="AH18" s="682">
        <f>+ROUND(AO18,1)+ROUND(AO21,1)</f>
        <v>886.7</v>
      </c>
      <c r="AI18" s="679"/>
      <c r="AJ18" s="679"/>
      <c r="AK18" s="679"/>
      <c r="AL18" s="54" t="s">
        <v>13</v>
      </c>
      <c r="AM18" s="65"/>
      <c r="AO18" s="327">
        <f>+ROUND(AU16,1)+ROUND(AU17,1)+ROUND(AU18,1)</f>
        <v>886.7</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8384.2999999999993</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7700</v>
      </c>
      <c r="E24" s="700"/>
      <c r="F24" s="700"/>
      <c r="G24" s="212" t="s">
        <v>198</v>
      </c>
      <c r="H24" s="678">
        <f>+F12</f>
        <v>9271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886.7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6700</v>
      </c>
      <c r="E27" s="700"/>
      <c r="F27" s="700"/>
      <c r="G27" s="212" t="s">
        <v>198</v>
      </c>
      <c r="H27" s="678">
        <f>+Y21</f>
        <v>8384.2999999999993</v>
      </c>
      <c r="I27" s="679"/>
      <c r="J27" s="212" t="s">
        <v>198</v>
      </c>
      <c r="M27" s="652"/>
      <c r="P27" s="682">
        <f>+R30+ROUND(R33,1)</f>
        <v>0</v>
      </c>
      <c r="Q27" s="683"/>
      <c r="R27" s="683"/>
      <c r="S27" s="683"/>
      <c r="T27" s="54" t="s">
        <v>38</v>
      </c>
      <c r="U27" s="74"/>
      <c r="V27" s="74"/>
      <c r="Y27" s="72" t="s">
        <v>39</v>
      </c>
      <c r="Z27" s="75"/>
      <c r="AH27" s="63"/>
      <c r="AI27" s="63"/>
      <c r="AJ27" s="63"/>
      <c r="AK27" s="63"/>
      <c r="AL27" s="646">
        <f>+AH18+P27</f>
        <v>886.7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1000</v>
      </c>
      <c r="E29" s="700"/>
      <c r="F29" s="700"/>
      <c r="G29" s="212" t="s">
        <v>198</v>
      </c>
      <c r="H29" s="678">
        <f>+AL27</f>
        <v>886.7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886.7</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v>886.7</v>
      </c>
      <c r="AM30" s="633"/>
      <c r="AN30" s="633"/>
      <c r="AO30" s="633"/>
      <c r="AP30" s="62" t="s">
        <v>13</v>
      </c>
      <c r="AS30" s="677"/>
      <c r="AT30" s="674"/>
      <c r="AU30" s="674"/>
      <c r="AV30" s="675"/>
      <c r="AW30" s="503"/>
    </row>
    <row r="31" spans="2:49" ht="27" customHeight="1" thickTop="1" thickBot="1" x14ac:dyDescent="0.2">
      <c r="B31" s="711" t="s">
        <v>226</v>
      </c>
      <c r="C31" s="712"/>
      <c r="D31" s="700">
        <v>1000</v>
      </c>
      <c r="E31" s="700"/>
      <c r="F31" s="700"/>
      <c r="G31" s="212" t="s">
        <v>198</v>
      </c>
      <c r="H31" s="678">
        <f>+AS24</f>
        <v>886.7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5"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0.4</v>
      </c>
      <c r="E24" s="700"/>
      <c r="F24" s="700"/>
      <c r="G24" s="212" t="s">
        <v>198</v>
      </c>
      <c r="H24" s="678">
        <f>+F12</f>
        <v>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0.4</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0.2</v>
      </c>
      <c r="I30" s="679"/>
      <c r="J30" s="212" t="s">
        <v>198</v>
      </c>
      <c r="M30" s="652"/>
      <c r="P30" s="66"/>
      <c r="R30" s="682">
        <f>+ROUND(AA28,1)+ROUND(AA29,1)+ROUND(AA30,1)</f>
        <v>0.2</v>
      </c>
      <c r="S30" s="683"/>
      <c r="T30" s="683"/>
      <c r="U30" s="683"/>
      <c r="V30" s="54" t="s">
        <v>16</v>
      </c>
      <c r="Y30" s="684" t="s">
        <v>186</v>
      </c>
      <c r="Z30" s="685"/>
      <c r="AA30" s="640"/>
      <c r="AB30" s="641"/>
      <c r="AC30" s="641"/>
      <c r="AD30" s="641"/>
      <c r="AE30" s="641"/>
      <c r="AF30" s="54" t="s">
        <v>13</v>
      </c>
      <c r="AL30" s="632">
        <v>0.2</v>
      </c>
      <c r="AM30" s="633"/>
      <c r="AN30" s="633"/>
      <c r="AO30" s="633"/>
      <c r="AP30" s="62" t="s">
        <v>13</v>
      </c>
      <c r="AS30" s="677"/>
      <c r="AT30" s="674"/>
      <c r="AU30" s="674"/>
      <c r="AV30" s="675"/>
      <c r="AW30" s="503"/>
    </row>
    <row r="31" spans="2:49" ht="27" customHeight="1" thickTop="1" thickBot="1" x14ac:dyDescent="0.2">
      <c r="B31" s="711" t="s">
        <v>226</v>
      </c>
      <c r="C31" s="712"/>
      <c r="D31" s="700">
        <v>0.4</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0.2</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0.2</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0.1</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v>0.1</v>
      </c>
      <c r="AM30" s="633"/>
      <c r="AN30" s="633"/>
      <c r="AO30" s="633"/>
      <c r="AP30" s="62" t="s">
        <v>13</v>
      </c>
      <c r="AS30" s="677"/>
      <c r="AT30" s="674"/>
      <c r="AU30" s="674"/>
      <c r="AV30" s="675"/>
      <c r="AW30" s="503"/>
    </row>
    <row r="31" spans="2:49" ht="27" customHeight="1" thickTop="1" thickBot="1" x14ac:dyDescent="0.2">
      <c r="B31" s="711" t="s">
        <v>226</v>
      </c>
      <c r="C31" s="712"/>
      <c r="D31" s="700">
        <v>0.2</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5" zoomScaleNormal="10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0.7</v>
      </c>
      <c r="E24" s="700"/>
      <c r="F24" s="700"/>
      <c r="G24" s="212" t="s">
        <v>198</v>
      </c>
      <c r="H24" s="678">
        <f>+F12</f>
        <v>1.2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v>
      </c>
      <c r="Q27" s="683"/>
      <c r="R27" s="683"/>
      <c r="S27" s="683"/>
      <c r="T27" s="54" t="s">
        <v>38</v>
      </c>
      <c r="U27" s="74"/>
      <c r="V27" s="74"/>
      <c r="Y27" s="72" t="s">
        <v>39</v>
      </c>
      <c r="Z27" s="75"/>
      <c r="AH27" s="63"/>
      <c r="AI27" s="63"/>
      <c r="AJ27" s="63"/>
      <c r="AK27" s="63"/>
      <c r="AL27" s="646">
        <f>+AH18+P27</f>
        <v>1.2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0.7</v>
      </c>
      <c r="E29" s="700"/>
      <c r="F29" s="700"/>
      <c r="G29" s="212" t="s">
        <v>198</v>
      </c>
      <c r="H29" s="678">
        <f>+AL27</f>
        <v>1.2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v>
      </c>
      <c r="I30" s="679"/>
      <c r="J30" s="212" t="s">
        <v>198</v>
      </c>
      <c r="M30" s="652"/>
      <c r="P30" s="66"/>
      <c r="R30" s="682">
        <f>+ROUND(AA28,1)+ROUND(AA29,1)+ROUND(AA30,1)</f>
        <v>1.2</v>
      </c>
      <c r="S30" s="683"/>
      <c r="T30" s="683"/>
      <c r="U30" s="683"/>
      <c r="V30" s="54" t="s">
        <v>16</v>
      </c>
      <c r="Y30" s="684" t="s">
        <v>186</v>
      </c>
      <c r="Z30" s="685"/>
      <c r="AA30" s="640"/>
      <c r="AB30" s="641"/>
      <c r="AC30" s="641"/>
      <c r="AD30" s="641"/>
      <c r="AE30" s="641"/>
      <c r="AF30" s="54" t="s">
        <v>13</v>
      </c>
      <c r="AL30" s="632">
        <v>1</v>
      </c>
      <c r="AM30" s="633"/>
      <c r="AN30" s="633"/>
      <c r="AO30" s="633"/>
      <c r="AP30" s="62" t="s">
        <v>13</v>
      </c>
      <c r="AS30" s="677"/>
      <c r="AT30" s="674"/>
      <c r="AU30" s="674"/>
      <c r="AV30" s="675"/>
      <c r="AW30" s="503"/>
    </row>
    <row r="31" spans="2:49" ht="27" customHeight="1" thickTop="1" thickBot="1" x14ac:dyDescent="0.2">
      <c r="B31" s="711" t="s">
        <v>226</v>
      </c>
      <c r="C31" s="712"/>
      <c r="D31" s="700">
        <v>0.7</v>
      </c>
      <c r="E31" s="700"/>
      <c r="F31" s="700"/>
      <c r="G31" s="212" t="s">
        <v>198</v>
      </c>
      <c r="H31" s="678">
        <f>+AS24</f>
        <v>1.2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0.3</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0.3</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0.3</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5" zoomScaleNormal="100" workbookViewId="0">
      <selection activeCell="R34" sqref="R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 横浜市　川井浄水場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2.5</v>
      </c>
      <c r="E24" s="700"/>
      <c r="F24" s="700"/>
      <c r="G24" s="212" t="s">
        <v>198</v>
      </c>
      <c r="H24" s="678">
        <f>+F12</f>
        <v>5.2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5.2</v>
      </c>
      <c r="Q27" s="683"/>
      <c r="R27" s="683"/>
      <c r="S27" s="683"/>
      <c r="T27" s="54" t="s">
        <v>38</v>
      </c>
      <c r="U27" s="74"/>
      <c r="V27" s="74"/>
      <c r="Y27" s="72" t="s">
        <v>39</v>
      </c>
      <c r="Z27" s="75"/>
      <c r="AH27" s="63"/>
      <c r="AI27" s="63"/>
      <c r="AJ27" s="63"/>
      <c r="AK27" s="63"/>
      <c r="AL27" s="646">
        <f>+AH18+P27</f>
        <v>5.2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2.5</v>
      </c>
      <c r="E29" s="700"/>
      <c r="F29" s="700"/>
      <c r="G29" s="212" t="s">
        <v>198</v>
      </c>
      <c r="H29" s="678">
        <f>+AL27</f>
        <v>5.2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2.5</v>
      </c>
      <c r="E31" s="700"/>
      <c r="F31" s="700"/>
      <c r="G31" s="212" t="s">
        <v>198</v>
      </c>
      <c r="H31" s="678">
        <f>+AS24</f>
        <v>3.4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1.8</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4" zoomScale="89" zoomScaleNormal="89" workbookViewId="0">
      <selection activeCell="AA10" sqref="AA10"/>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 xml:space="preserve"> 横浜市　川井浄水場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7700</v>
      </c>
      <c r="I9" s="393">
        <f>IF(OR(ｳ.廃油!D24&gt;0,ｳ.廃油!D24&lt;0),ｳ.廃油!D24,IF(I$19&gt;0,"0",0))</f>
        <v>1</v>
      </c>
      <c r="J9" s="393">
        <f>IF(OR(ｴ.廃酸!$D24&gt;0,ｴ.廃酸!$D24&lt;0),ｴ.廃酸!D24,IF(J$19&gt;0,"0",0))</f>
        <v>0.4</v>
      </c>
      <c r="K9" s="393">
        <f>IF(OR(ｵ.廃ｱﾙｶﾘ!$D24&gt;0,ｵ.廃ｱﾙｶﾘ!$D24&lt;0),ｵ.廃ｱﾙｶﾘ!D24,IF(K$19&gt;0,"0",0))</f>
        <v>0.2</v>
      </c>
      <c r="L9" s="393">
        <f>IF(OR(ｶ.廃ﾌﾟﾗ類!D24&gt;0,ｶ.廃ﾌﾟﾗ類!D24&lt;0),ｶ.廃ﾌﾟﾗ類!D24,IF(L$19&gt;0,"0",0))</f>
        <v>0.7</v>
      </c>
      <c r="M9" s="393">
        <f>IF(OR(ｷ.紙くず!D24&gt;0,ｷ.紙くず!D24&lt;0),ｷ.紙くず!D24,IF(M$19&gt;0,"0",0))</f>
        <v>0.3</v>
      </c>
      <c r="N9" s="393">
        <f>IF(OR(ｸ.木くず!D24&gt;0,ｸ.木くず!D24&lt;0),ｸ.木くず!D24,IF(N$19&gt;0,"0",0))</f>
        <v>1</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0.1</v>
      </c>
      <c r="S9" s="393">
        <f>IF(OR(ｽ.金属くず!D24&gt;0,ｽ.金属くず!D24&lt;0),ｽ.金属くず!D24,IF(S$19&gt;0,"0",0))</f>
        <v>1</v>
      </c>
      <c r="T9" s="393">
        <f>IF(OR(ｾ.ｶﾞﾗｽ･ｺﾝｸﾘ･陶磁器くず!D24&gt;0,ｾ.ｶﾞﾗｽ･ｺﾝｸﾘ･陶磁器くず!D24&lt;0),ｾ.ｶﾞﾗｽ･ｺﾝｸﾘ･陶磁器くず!D24,IF(T$19&gt;0,"0",0))</f>
        <v>0.1</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2.5</v>
      </c>
      <c r="AA9" s="395">
        <f>IF(SUM(G9:Z9)&gt;0,SUM(G9:Z9),IF(AA$19&gt;0,"0",0))</f>
        <v>7707.3</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6700</v>
      </c>
      <c r="I12" s="399">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6700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1000</v>
      </c>
      <c r="I14" s="399">
        <f>IF(OR(ｳ.廃油!D29&gt;0,ｳ.廃油!D29&lt;0),ｳ.廃油!D29,IF(I$19&gt;0,"0",0))</f>
        <v>1</v>
      </c>
      <c r="J14" s="399">
        <f>IF(OR(ｴ.廃酸!$D29&gt;0,ｴ.廃酸!$D29&lt;0),ｴ.廃酸!D29,IF(J$19&gt;0,"0",0))</f>
        <v>0.4</v>
      </c>
      <c r="K14" s="399">
        <f>IF(OR(ｵ.廃ｱﾙｶﾘ!$D29&gt;0,ｵ.廃ｱﾙｶﾘ!$D29&lt;0),ｵ.廃ｱﾙｶﾘ!D29,IF(K$19&gt;0,"0",0))</f>
        <v>0.2</v>
      </c>
      <c r="L14" s="399">
        <f>IF(OR(ｶ.廃ﾌﾟﾗ類!D29&gt;0,ｶ.廃ﾌﾟﾗ類!D29&lt;0),ｶ.廃ﾌﾟﾗ類!D29,IF(L$19&gt;0,"0",0))</f>
        <v>0.7</v>
      </c>
      <c r="M14" s="399">
        <f>IF(OR(ｷ.紙くず!D29&gt;0,ｷ.紙くず!D29&lt;0),ｷ.紙くず!D29,IF(M$19&gt;0,"0",0))</f>
        <v>0.3</v>
      </c>
      <c r="N14" s="399">
        <f>IF(OR(ｸ.木くず!D29&gt;0,ｸ.木くず!D29&lt;0),ｸ.木くず!D29,IF(N$19&gt;0,"0",0))</f>
        <v>1</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0.1</v>
      </c>
      <c r="S14" s="399">
        <f>IF(OR(ｽ.金属くず!D29&gt;0,ｽ.金属くず!D29&lt;0),ｽ.金属くず!D29,IF(S$19&gt;0,"0",0))</f>
        <v>1</v>
      </c>
      <c r="T14" s="399">
        <f>IF(OR(ｾ.ｶﾞﾗｽ･ｺﾝｸﾘ･陶磁器くず!D29&gt;0,ｾ.ｶﾞﾗｽ･ｺﾝｸﾘ･陶磁器くず!D29&lt;0),ｾ.ｶﾞﾗｽ･ｺﾝｸﾘ･陶磁器くず!D29,IF(T$19&gt;0,"0",0))</f>
        <v>0.1</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2.5</v>
      </c>
      <c r="AA14" s="401">
        <f t="shared" si="0"/>
        <v>1007.3000000000001</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1</v>
      </c>
      <c r="J15" s="399" t="str">
        <f>IF(OR(ｴ.廃酸!$D30&gt;0,ｴ.廃酸!$D30&lt;0),ｴ.廃酸!D30,IF(J$19&gt;0,"0",0))</f>
        <v>0</v>
      </c>
      <c r="K15" s="399" t="str">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1</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1000</v>
      </c>
      <c r="I16" s="399">
        <f>IF(OR(ｳ.廃油!D31&gt;0,ｳ.廃油!D31&lt;0),ｳ.廃油!D31,IF(I$19&gt;0,"0",0))</f>
        <v>1</v>
      </c>
      <c r="J16" s="399">
        <f>IF(OR(ｴ.廃酸!$D31&gt;0,ｴ.廃酸!$D31&lt;0),ｴ.廃酸!D31,IF(J$19&gt;0,"0",0))</f>
        <v>0.4</v>
      </c>
      <c r="K16" s="399">
        <f>IF(OR(ｵ.廃ｱﾙｶﾘ!$D31&gt;0,ｵ.廃ｱﾙｶﾘ!$D31&lt;0),ｵ.廃ｱﾙｶﾘ!D31,IF(K$19&gt;0,"0",0))</f>
        <v>0.2</v>
      </c>
      <c r="L16" s="399">
        <f>IF(OR(ｶ.廃ﾌﾟﾗ類!D31&gt;0,ｶ.廃ﾌﾟﾗ類!D31&lt;0),ｶ.廃ﾌﾟﾗ類!D31,IF(L$19&gt;0,"0",0))</f>
        <v>0.7</v>
      </c>
      <c r="M16" s="399">
        <f>IF(OR(ｷ.紙くず!D31&gt;0,ｷ.紙くず!D31&lt;0),ｷ.紙くず!D31,IF(M$19&gt;0,"0",0))</f>
        <v>0.3</v>
      </c>
      <c r="N16" s="399">
        <f>IF(OR(ｸ.木くず!D31&gt;0,ｸ.木くず!D31&lt;0),ｸ.木くず!D31,IF(N$19&gt;0,"0",0))</f>
        <v>1</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0.1</v>
      </c>
      <c r="S16" s="399">
        <f>IF(OR(ｽ.金属くず!D31&gt;0,ｽ.金属くず!D31&lt;0),ｽ.金属くず!D31,IF(S$19&gt;0,"0",0))</f>
        <v>1</v>
      </c>
      <c r="T16" s="399">
        <f>IF(OR(ｾ.ｶﾞﾗｽ･ｺﾝｸﾘ･陶磁器くず!D31&gt;0,ｾ.ｶﾞﾗｽ･ｺﾝｸﾘ･陶磁器くず!D31&lt;0),ｾ.ｶﾞﾗｽ･ｺﾝｸﾘ･陶磁器くず!D31,IF(T$19&gt;0,"0",0))</f>
        <v>0.1</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2.5</v>
      </c>
      <c r="AA16" s="401">
        <f t="shared" si="0"/>
        <v>1007.3000000000001</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9271</v>
      </c>
      <c r="I19" s="405">
        <f t="shared" si="1"/>
        <v>0</v>
      </c>
      <c r="J19" s="405">
        <f t="shared" si="1"/>
        <v>0.2</v>
      </c>
      <c r="K19" s="405">
        <f t="shared" si="1"/>
        <v>0.1</v>
      </c>
      <c r="L19" s="405">
        <f t="shared" si="1"/>
        <v>1.2</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0</v>
      </c>
      <c r="W19" s="405">
        <f t="shared" si="1"/>
        <v>0</v>
      </c>
      <c r="X19" s="405">
        <f t="shared" si="1"/>
        <v>0</v>
      </c>
      <c r="Y19" s="405">
        <f t="shared" si="1"/>
        <v>0</v>
      </c>
      <c r="Z19" s="406">
        <f t="shared" si="1"/>
        <v>5.2</v>
      </c>
      <c r="AA19" s="407">
        <f t="shared" ref="AA19:AA25" si="2">SUM(G19:Z19)</f>
        <v>9277.7000000000025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9271</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9271</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886.7</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886.7</v>
      </c>
    </row>
    <row r="27" spans="2:27" ht="24" customHeight="1" x14ac:dyDescent="0.15">
      <c r="B27" s="182"/>
      <c r="C27" s="765"/>
      <c r="D27" s="187" t="s">
        <v>25</v>
      </c>
      <c r="E27" s="761" t="s">
        <v>289</v>
      </c>
      <c r="F27" s="762"/>
      <c r="G27" s="426">
        <f t="shared" ref="G27:Z27" si="5">+G23-G26</f>
        <v>0</v>
      </c>
      <c r="H27" s="426">
        <f t="shared" si="5"/>
        <v>8384.2999999999993</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8384.2999999999993</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886.7</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886.7</v>
      </c>
    </row>
    <row r="32" spans="2:27" ht="24" customHeight="1" x14ac:dyDescent="0.15">
      <c r="B32" s="184">
        <v>5</v>
      </c>
      <c r="C32" s="137"/>
      <c r="D32" s="228"/>
      <c r="E32" s="223" t="s">
        <v>265</v>
      </c>
      <c r="F32" s="469"/>
      <c r="G32" s="432">
        <f t="shared" ref="G32:Z32" si="7">SUM(G33:G35)</f>
        <v>0</v>
      </c>
      <c r="H32" s="432">
        <f t="shared" si="7"/>
        <v>886.7</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886.7</v>
      </c>
    </row>
    <row r="33" spans="2:27" ht="24" customHeight="1" x14ac:dyDescent="0.15">
      <c r="B33" s="184" t="s">
        <v>228</v>
      </c>
      <c r="C33" s="137"/>
      <c r="D33" s="226"/>
      <c r="E33" s="221"/>
      <c r="F33" s="219" t="s">
        <v>235</v>
      </c>
      <c r="G33" s="435">
        <f>+ｱ.燃え殻!$AU$16</f>
        <v>0</v>
      </c>
      <c r="H33" s="435">
        <f>+ｲ.汚泥!$AU$16</f>
        <v>886.7</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886.7</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0.2</v>
      </c>
      <c r="K37" s="441">
        <f t="shared" si="8"/>
        <v>0.1</v>
      </c>
      <c r="L37" s="441">
        <f t="shared" si="8"/>
        <v>1.2</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5.2</v>
      </c>
      <c r="AA37" s="443">
        <f t="shared" si="4"/>
        <v>6.7</v>
      </c>
    </row>
    <row r="38" spans="2:27" ht="24" customHeight="1" x14ac:dyDescent="0.15">
      <c r="B38" s="182"/>
      <c r="C38" s="752"/>
      <c r="D38" s="225"/>
      <c r="E38" s="223" t="s">
        <v>262</v>
      </c>
      <c r="F38" s="469"/>
      <c r="G38" s="432">
        <f t="shared" ref="G38:Z38" si="9">SUM(G39:G41)</f>
        <v>0</v>
      </c>
      <c r="H38" s="432">
        <f t="shared" si="9"/>
        <v>0</v>
      </c>
      <c r="I38" s="432">
        <f t="shared" si="9"/>
        <v>0</v>
      </c>
      <c r="J38" s="432">
        <f t="shared" si="9"/>
        <v>0.2</v>
      </c>
      <c r="K38" s="432">
        <f t="shared" si="9"/>
        <v>0.1</v>
      </c>
      <c r="L38" s="432">
        <f t="shared" si="9"/>
        <v>1.2</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3.4</v>
      </c>
      <c r="AA38" s="434">
        <f t="shared" si="4"/>
        <v>4.9000000000000004</v>
      </c>
    </row>
    <row r="39" spans="2:27" ht="24" customHeight="1" x14ac:dyDescent="0.15">
      <c r="B39" s="182"/>
      <c r="C39" s="752"/>
      <c r="D39" s="226"/>
      <c r="E39" s="221"/>
      <c r="F39" s="219" t="s">
        <v>235</v>
      </c>
      <c r="G39" s="435">
        <f>+ｱ.燃え殻!$AA$28</f>
        <v>0</v>
      </c>
      <c r="H39" s="435">
        <f>+ｲ.汚泥!$AA$28</f>
        <v>0</v>
      </c>
      <c r="I39" s="435">
        <f>+ｳ.廃油!$AA$28</f>
        <v>0</v>
      </c>
      <c r="J39" s="435">
        <f>+ｴ.廃酸!$AA$28</f>
        <v>0.2</v>
      </c>
      <c r="K39" s="435">
        <f>+ｵ.廃ｱﾙｶﾘ!$AA$28</f>
        <v>0.1</v>
      </c>
      <c r="L39" s="435">
        <f>+ｶ.廃ﾌﾟﾗ類!$AA$28</f>
        <v>1.2</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3.4</v>
      </c>
      <c r="AA39" s="437">
        <f t="shared" si="4"/>
        <v>4.9000000000000004</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1.8</v>
      </c>
      <c r="AA42" s="440">
        <f>SUM(G42:Z42)</f>
        <v>1.8</v>
      </c>
    </row>
    <row r="43" spans="2:27" ht="24" customHeight="1" x14ac:dyDescent="0.15">
      <c r="B43" s="182"/>
      <c r="C43" s="135" t="s">
        <v>237</v>
      </c>
      <c r="D43" s="757" t="s">
        <v>294</v>
      </c>
      <c r="E43" s="757"/>
      <c r="F43" s="758"/>
      <c r="G43" s="444">
        <f>+ｱ.燃え殻!$AL$27</f>
        <v>0</v>
      </c>
      <c r="H43" s="444">
        <f>+ｲ.汚泥!$AL$27</f>
        <v>886.7</v>
      </c>
      <c r="I43" s="444">
        <f>+ｳ.廃油!$AL$27</f>
        <v>0</v>
      </c>
      <c r="J43" s="444">
        <f>+ｴ.廃酸!$AL$27</f>
        <v>0.2</v>
      </c>
      <c r="K43" s="444">
        <f>+ｵ.廃ｱﾙｶﾘ!$AL$27</f>
        <v>0.1</v>
      </c>
      <c r="L43" s="444">
        <f>+ｶ.廃ﾌﾟﾗ類!$AL$27</f>
        <v>1.2</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5.2</v>
      </c>
      <c r="AA43" s="446">
        <f t="shared" si="4"/>
        <v>893.4000000000002</v>
      </c>
    </row>
    <row r="44" spans="2:27" ht="24" customHeight="1" x14ac:dyDescent="0.15">
      <c r="B44" s="182"/>
      <c r="C44" s="189"/>
      <c r="D44" s="187" t="s">
        <v>188</v>
      </c>
      <c r="E44" s="761" t="s">
        <v>238</v>
      </c>
      <c r="F44" s="762"/>
      <c r="G44" s="447">
        <f>+ｱ.燃え殻!$AL$30</f>
        <v>0</v>
      </c>
      <c r="H44" s="447">
        <f>+ｲ.汚泥!$AL$30</f>
        <v>886.7</v>
      </c>
      <c r="I44" s="447">
        <f>+ｳ.廃油!$AL$30</f>
        <v>0</v>
      </c>
      <c r="J44" s="447">
        <f>+ｴ.廃酸!$AL$30</f>
        <v>0.2</v>
      </c>
      <c r="K44" s="447">
        <f>+ｵ.廃ｱﾙｶﾘ!$AL$30</f>
        <v>0.1</v>
      </c>
      <c r="L44" s="447">
        <f>+ｶ.廃ﾌﾟﾗ類!$AL$30</f>
        <v>1</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888.00000000000011</v>
      </c>
    </row>
    <row r="45" spans="2:27" ht="24" customHeight="1" x14ac:dyDescent="0.15">
      <c r="B45" s="182"/>
      <c r="C45" s="189"/>
      <c r="D45" s="467" t="s">
        <v>190</v>
      </c>
      <c r="E45" s="763" t="s">
        <v>239</v>
      </c>
      <c r="F45" s="764"/>
      <c r="G45" s="450">
        <f>+ｱ.燃え殻!$AS$24</f>
        <v>0</v>
      </c>
      <c r="H45" s="450">
        <f>+ｲ.汚泥!$AS$24</f>
        <v>886.7</v>
      </c>
      <c r="I45" s="450">
        <f>+ｳ.廃油!$AS$24</f>
        <v>0</v>
      </c>
      <c r="J45" s="450">
        <f>+ｴ.廃酸!$AS$24</f>
        <v>0.2</v>
      </c>
      <c r="K45" s="450">
        <f>+ｵ.廃ｱﾙｶﾘ!$AS$24</f>
        <v>0.1</v>
      </c>
      <c r="L45" s="450">
        <f>+ｶ.廃ﾌﾟﾗ類!$AS$24</f>
        <v>1.2</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3.4</v>
      </c>
      <c r="AA45" s="452">
        <f t="shared" si="4"/>
        <v>891.60000000000014</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16971</v>
      </c>
      <c r="I55" s="506">
        <f t="shared" si="10"/>
        <v>1</v>
      </c>
      <c r="J55" s="506">
        <f t="shared" si="10"/>
        <v>0.60000000000000009</v>
      </c>
      <c r="K55" s="506">
        <f t="shared" si="10"/>
        <v>0.30000000000000004</v>
      </c>
      <c r="L55" s="506">
        <f t="shared" si="10"/>
        <v>1.9</v>
      </c>
      <c r="M55" s="506">
        <f t="shared" si="10"/>
        <v>0.3</v>
      </c>
      <c r="N55" s="506">
        <f t="shared" si="10"/>
        <v>1</v>
      </c>
      <c r="O55" s="506">
        <f t="shared" si="10"/>
        <v>0</v>
      </c>
      <c r="P55" s="506">
        <f t="shared" si="10"/>
        <v>0</v>
      </c>
      <c r="Q55" s="506">
        <f t="shared" si="10"/>
        <v>0</v>
      </c>
      <c r="R55" s="506">
        <f t="shared" si="10"/>
        <v>0.1</v>
      </c>
      <c r="S55" s="506">
        <f t="shared" si="10"/>
        <v>1</v>
      </c>
      <c r="T55" s="506">
        <f t="shared" si="10"/>
        <v>0.1</v>
      </c>
      <c r="U55" s="506">
        <f t="shared" si="10"/>
        <v>0</v>
      </c>
      <c r="V55" s="506">
        <f t="shared" si="10"/>
        <v>0</v>
      </c>
      <c r="W55" s="506">
        <f t="shared" si="10"/>
        <v>0</v>
      </c>
      <c r="X55" s="506">
        <f t="shared" si="10"/>
        <v>0</v>
      </c>
      <c r="Y55" s="506">
        <f t="shared" si="10"/>
        <v>0</v>
      </c>
      <c r="Z55" s="506">
        <f t="shared" si="10"/>
        <v>7.7</v>
      </c>
      <c r="AA55" s="507">
        <f>+AA9+AA19+AA20</f>
        <v>16985.000000000004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Normal="100" zoomScaleSheetLayoutView="100" workbookViewId="0">
      <selection activeCell="K13" sqref="K13"/>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  年 6 月  24日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神奈川県横浜市西区北幸2丁目8番4号</v>
      </c>
      <c r="K16" s="806"/>
      <c r="L16" s="807"/>
      <c r="M16" s="807"/>
      <c r="N16" s="807"/>
      <c r="O16" s="808"/>
    </row>
    <row r="17" spans="1:48" ht="26.25" customHeight="1" x14ac:dyDescent="0.15">
      <c r="C17" s="249"/>
      <c r="D17" s="250"/>
      <c r="E17" s="250"/>
      <c r="F17" s="250"/>
      <c r="G17" s="250"/>
      <c r="H17" s="254" t="s">
        <v>7</v>
      </c>
      <c r="I17" s="254"/>
      <c r="J17" s="806" t="str">
        <f>+表紙!J40</f>
        <v>ウォーターネクスト横浜株式会社
代表取締役　川田　達也</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045-323-2154</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 xml:space="preserve"> 横浜市　川井浄水場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2854</v>
      </c>
      <c r="N25" s="859"/>
      <c r="O25" s="860"/>
    </row>
    <row r="26" spans="1:48" ht="18" customHeight="1" x14ac:dyDescent="0.15">
      <c r="C26" s="839" t="s">
        <v>11</v>
      </c>
      <c r="D26" s="840"/>
      <c r="E26" s="841"/>
      <c r="F26" s="833" t="str">
        <f>+表紙!F49</f>
        <v xml:space="preserve"> 神奈川県横浜市旭区上川井町2555</v>
      </c>
      <c r="G26" s="834"/>
      <c r="H26" s="834"/>
      <c r="I26" s="834"/>
      <c r="J26" s="834"/>
      <c r="K26" s="834"/>
      <c r="L26" s="139" t="s">
        <v>172</v>
      </c>
      <c r="M26" s="259"/>
      <c r="N26" s="837" t="str">
        <f>IF(+表紙!N49="","",+表紙!N49)</f>
        <v>045-465-4518</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Ｆ－電気・ガス・熱供給・水道業</v>
      </c>
      <c r="G29" s="862"/>
      <c r="H29" s="862"/>
      <c r="I29" s="862"/>
      <c r="J29" s="370" t="s">
        <v>47</v>
      </c>
      <c r="K29" s="370"/>
      <c r="L29" s="863" t="str">
        <f>+表紙!L52</f>
        <v>浄水場</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20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7707.3</v>
      </c>
      <c r="I40" s="293" t="s">
        <v>4</v>
      </c>
      <c r="J40" s="542" t="s">
        <v>324</v>
      </c>
      <c r="K40" s="543"/>
      <c r="L40" s="544"/>
      <c r="M40" s="865">
        <f>+表紙!M63</f>
        <v>1007.3000000000001</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1007.3000000000001</v>
      </c>
      <c r="N42" s="866">
        <f>+表紙!N65</f>
        <v>0</v>
      </c>
      <c r="O42" s="197" t="s">
        <v>4</v>
      </c>
    </row>
    <row r="43" spans="1:48" ht="24.75" customHeight="1" x14ac:dyDescent="0.15">
      <c r="C43" s="191"/>
      <c r="D43" s="539" t="s">
        <v>303</v>
      </c>
      <c r="E43" s="540"/>
      <c r="F43" s="540"/>
      <c r="G43" s="541"/>
      <c r="H43" s="298">
        <f>+表紙!H66</f>
        <v>6700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2024-06-26T08:55:17Z</dcterms:created>
  <dcterms:modified xsi:type="dcterms:W3CDTF">2024-09-09T10:24:20Z</dcterms:modified>
</cp:coreProperties>
</file>