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S28" i="74" s="1"/>
  <c r="H53" i="94" s="1"/>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<sst xmlns="http://schemas.openxmlformats.org/spreadsheetml/2006/main" count="2837" uniqueCount="435">
  <si>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</si>
  <si>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</si>
  <si>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</si>
  <si>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</si>
  <si>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</si>
  <si>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</si>
  <si>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</si>
  <si>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</si>
  <si>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</si>
  <si>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</si>
  <si>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</si>
  <si>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</si>
  <si>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</si>
  <si>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</si>
  <si>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</si>
  <si>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</si>
  <si>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</si>
  <si>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</si>
  <si>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</si>
  <si>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</si>
  <si>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</si>
  <si>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</si>
  <si>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</si>
  <si>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</si>
  <si>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</si>
  <si>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</si>
  <si>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</si>
  <si>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</si>
  <si>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</si>
  <si>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</si>
  <si>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</si>
  <si>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</si>
  <si>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</si>
  <si>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</si>
  <si>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</si>
  <si>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</si>
  <si>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</si>
  <si>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</si>
  <si>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</si>
  <si>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</si>
  <si>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</si>
  <si>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</si>
  <si>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</si>
  <si>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</si>
  <si>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</si>
  <si>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</si>
  <si>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</si>
  <si>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</si>
  <si>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</si>
  <si>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</si>
  <si>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</si>
  <si>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</si>
  <si>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</si>
  <si>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</si>
  <si>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</si>
  <si>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</si>
  <si>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</si>
  <si>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</si>
  <si>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</si>
  <si>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</si>
  <si>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</si>
  <si>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</si>
  <si>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</si>
  <si>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</si>
  <si>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</si>
  <si>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</si>
  <si>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</si>
  <si>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</si>
  <si>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</si>
  <si>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</si>
  <si>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</si>
  <si>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</si>
  <si>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</si>
  <si>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</si>
  <si>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</si>
  <si>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</si>
  <si>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</si>
  <si>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</si>
  <si>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</si>
  <si>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</si>
  <si>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</si>
  <si>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</si>
  <si>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</si>
  <si>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</si>
  <si>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</si>
  <si>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</si>
  <si>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</si>
  <si>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</si>
  <si>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</si>
  <si>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</si>
  <si>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</si>
  <si>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</si>
  <si>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</si>
  <si>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</si>
  <si>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</si>
  <si>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</si>
  <si>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</si>
  <si>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</si>
  <si>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</si>
  <si>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</si>
  <si>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</si>
  <si>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</si>
  <si>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</si>
  <si>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</si>
  <si>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</si>
  <si>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</si>
  <si>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</si>
  <si>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</si>
  <si>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</si>
  <si>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</si>
  <si>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</si>
  <si>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</si>
  <si>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</si>
  <si>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</si>
  <si>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</si>
  <si>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</si>
  <si>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</si>
  <si>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</si>
  <si>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</si>
  <si>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</si>
  <si>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</si>
  <si>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</si>
  <si>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</si>
  <si>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</si>
  <si>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</si>
  <si>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</si>
  <si>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</si>
  <si>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</si>
  <si>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</si>
  <si>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</si>
  <si>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</si>
  <si>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</si>
  <si>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</si>
  <si>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</si>
  <si>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</si>
  <si>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</si>
  <si>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</si>
  <si>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</si>
  <si>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</si>
  <si>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</si>
  <si>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</si>
  <si>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</si>
  <si>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</si>
  <si>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</si>
  <si>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</si>
  <si>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</si>
  <si>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</si>
  <si>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</si>
  <si>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</si>
  <si>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</si>
  <si>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</si>
  <si>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</si>
  <si>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</si>
  <si>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</si>
  <si>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</si>
  <si>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</si>
  <si>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</si>
  <si>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</si>
  <si>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</si>
  <si>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</si>
  <si>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</si>
  <si>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</si>
  <si>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</si>
  <si>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</si>
  <si>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</si>
  <si>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</si>
  <si>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</si>
  <si>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</si>
  <si>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</si>
  <si>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</si>
  <si>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</si>
  <si>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</si>
  <si>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</si>
  <si>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</si>
  <si>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</si>
  <si>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</si>
  <si>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</si>
  <si>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</si>
  <si>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</si>
  <si>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</si>
  <si>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</si>
  <si>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</si>
  <si>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</si>
  <si>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</si>
  <si>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</si>
  <si>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</si>
  <si>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</si>
  <si>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</si>
  <si>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</si>
  <si>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</si>
  <si>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</si>
  <si>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</si>
  <si>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</si>
  <si>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</si>
  <si>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</si>
  <si>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</si>
  <si>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</si>
  <si>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</si>
  <si>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</si>
  <si>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</si>
  <si>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</si>
  <si>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</si>
  <si>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</si>
  <si>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</si>
  <si>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</si>
  <si>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</si>
  <si>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</si>
  <si>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</si>
  <si>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</si>
  <si>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</si>
  <si>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</si>
  <si>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</si>
  <si>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</si>
  <si>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</si>
  <si>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</si>
  <si>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</si>
  <si>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</si>
  <si>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</si>
  <si>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</si>
  <si>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</si>
  <si>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</si>
  <si>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</si>
  <si>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</si>
  <si>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</si>
  <si>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</si>
  <si>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</si>
  <si>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</si>
  <si>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</si>
  <si>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</si>
  <si>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</si>
  <si>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</si>
  <si>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</si>
  <si>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</si>
  <si>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</si>
  <si>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</si>
  <si>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</si>
  <si>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</si>
  <si>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</si>
  <si>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</si>
  <si>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</si>
  <si>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</si>
  <si>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</si>
  <si>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</si>
  <si>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</si>
  <si>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</si>
  <si>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</si>
  <si>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</si>
  <si>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</si>
  <si>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</si>
  <si>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</si>
  <si>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</si>
  <si>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</si>
  <si>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</si>
  <si>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</si>
  <si>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</si>
  <si>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</si>
  <si>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</si>
  <si>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</si>
  <si>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</si>
  <si>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</si>
  <si>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</si>
  <si>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</si>
  <si>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</si>
  <si>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</si>
  <si>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</si>
  <si>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</si>
  <si>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</si>
  <si>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</si>
  <si>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</si>
  <si>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</si>
  <si>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</si>
  <si>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</si>
  <si>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</si>
  <si>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</si>
  <si>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</si>
  <si>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</si>
  <si>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</si>
  <si>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</si>
  <si>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</si>
  <si>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</si>
  <si>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</si>
  <si>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</si>
  <si>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</si>
  <si>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</si>
  <si>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</si>
  <si>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</si>
  <si>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</si>
  <si>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</si>
  <si>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</si>
  <si>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</si>
  <si>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</si>
  <si>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</si>
  <si>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</si>
  <si>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</si>
  <si>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</si>
  <si>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</si>
  <si>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</si>
  <si>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</si>
  <si>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</si>
  <si>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</si>
  <si>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</si>
  <si>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</si>
  <si>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</si>
  <si>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</si>
  <si>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</si>
  <si>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</si>
  <si>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</si>
  <si>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</si>
  <si>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</si>
  <si>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</si>
  <si>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</si>
  <si>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</si>
  <si>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</si>
  <si>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</si>
  <si>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</si>
  <si>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</si>
  <si>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</si>
  <si>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</si>
  <si>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</si>
  <si>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</si>
  <si>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</si>
  <si>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</si>
  <si>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</si>
  <si>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</si>
  <si>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</si>
  <si>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</si>
  <si>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</si>
  <si>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</si>
  <si>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</si>
  <si>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</si>
  <si>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</si>
  <si>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</si>
  <si>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</si>
  <si>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</si>
  <si>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</si>
  <si>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</si>
  <si>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</si>
  <si>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</si>
  <si>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</si>
  <si>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</si>
  <si>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</si>
  <si>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</si>
  <si>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</si>
  <si>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</si>
  <si>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</si>
  <si>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</si>
  <si>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</si>
  <si>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</si>
  <si>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</si>
  <si>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</si>
  <si>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</si>
  <si>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</si>
  <si>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</si>
  <si>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</si>
  <si>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</si>
  <si>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</si>
  <si>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</si>
  <si>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</si>
  <si>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</si>
  <si>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</si>
  <si>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</si>
  <si>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</si>
  <si>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</si>
  <si>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</si>
  <si>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</si>
  <si>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</si>
  <si>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</si>
  <si>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</si>
  <si>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</si>
  <si>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</si>
  <si>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</si>
  <si>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</si>
  <si>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</si>
  <si>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</si>
  <si>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</si>
  <si>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</si>
  <si>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</si>
  <si>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</si>
  <si>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</si>
  <si>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</si>
  <si>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</si>
  <si>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</si>
  <si>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</si>
  <si>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</si>
  <si>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</si>
  <si>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</si>
  <si>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</si>
  <si>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</si>
  <si>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</si>
  <si>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</si>
  <si>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</si>
  <si>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</si>
  <si>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</si>
  <si>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</si>
  <si>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</si>
  <si>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</si>
  <si>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</si>
  <si>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</si>
  <si>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</si>
  <si>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</si>
  <si>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</si>
  <si>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</si>
  <si>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</si>
  <si>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</si>
  <si>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</si>
  <si>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</si>
  <si>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</si>
  <si>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</si>
  <si>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</si>
  <si>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</si>
  <si>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</si>
  <si>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</si>
  <si>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</si>
  <si>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</si>
  <si>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</si>
  <si>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</si>
  <si>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</si>
  <si>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</si>
  <si>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</si>
  <si>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</si>
  <si>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</si>
  <si>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</si>
  <si>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</si>
  <si>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</si>
  <si>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</si>
  <si>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</si>
  <si>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</si>
  <si>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</si>
  <si>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t>
  </si>
  <si>
    <t>神奈川県横浜市金沢区福浦2-11-5</t>
    <phoneticPr fontId="3"/>
  </si>
  <si>
    <t>コーケン化学株会社
代表取締役　宮澤　和弘</t>
    <phoneticPr fontId="3"/>
  </si>
  <si>
    <t>045-785-5551</t>
    <phoneticPr fontId="3"/>
  </si>
  <si>
    <t>コーケン化学株式会社</t>
    <phoneticPr fontId="3"/>
  </si>
  <si>
    <t>エッチング加工</t>
    <phoneticPr fontId="3"/>
  </si>
  <si>
    <t>令和   6 年   4 月   15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</si>
</sst>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92275" y="2190750"/>
          <a:ext cx="603250" cy="635000"/>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3563" y="2202656"/>
          <a:ext cx="657225" cy="62865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85925" y="2190750"/>
          <a:ext cx="609600" cy="63500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85925" y="2171700"/>
          <a:ext cx="609600" cy="635000"/>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85925" y="2209800"/>
          <a:ext cx="60960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85925" y="2178050"/>
          <a:ext cx="609600" cy="64135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85925" y="2178050"/>
          <a:ext cx="609600" cy="64135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85925" y="2178050"/>
          <a:ext cx="609600" cy="64135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85925" y="2178050"/>
          <a:ext cx="609600" cy="64135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85925" y="2171700"/>
          <a:ext cx="60960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85925" y="2197100"/>
          <a:ext cx="609600" cy="64135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85925" y="2190750"/>
          <a:ext cx="609600" cy="63500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85925" y="2190750"/>
          <a:ext cx="609600" cy="63500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3" zoomScaleNormal="100" zoomScaleSheetLayoutView="100" workbookViewId="0">
      <selection activeCell="W46" sqref="W46"/>
    </sheetView>
  </sheetViews>
  <sheetFormatPr defaultColWidth="9" defaultRowHeight="12"/>
  <cols>
    <col min="1" max="1" width="1.125" style="17" customWidth="1"/>
    <col min="2" max="2" width="3.375" style="17" customWidth="1"/>
    <col min="3" max="3" width="3.375" style="16" customWidth="1"/>
    <col min="4" max="4" width="3.875" style="16" customWidth="1"/>
    <col min="5" max="5" width="9.875" style="16" customWidth="1"/>
    <col min="6" max="6" width="2.875" style="16" customWidth="1"/>
    <col min="7" max="7" width="7.875" style="16" customWidth="1"/>
    <col min="8" max="8" width="13.875" style="16" customWidth="1"/>
    <col min="9" max="9" width="5.875" style="16" customWidth="1"/>
    <col min="10" max="10" width="3.875" style="16" customWidth="1"/>
    <col min="11" max="11" width="10.875" style="16" customWidth="1"/>
    <col min="12" max="12" width="9.375" style="16" customWidth="1"/>
    <col min="13" max="13" width="7.875" style="16" customWidth="1"/>
    <col min="14" max="14" width="6.875" style="16" customWidth="1"/>
    <col min="15" max="15" width="7.875" style="16" customWidth="1"/>
    <col min="16" max="16" width="2.125" style="16" customWidth="1"/>
    <col min="17" max="18" width="9" style="16"/>
    <col min="19" max="19" width="10.875" style="16" customWidth="1"/>
    <col min="20" max="20" width="9" style="16"/>
    <col min="21" max="21" width="13.375" style="16" customWidth="1"/>
    <col min="22" max="27" width="9" style="16"/>
    <col min="28" max="28" width="33.8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428</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35" customHeight="1">
      <c r="C33" s="76"/>
      <c r="O33" s="77"/>
      <c r="Q33" s="15"/>
      <c r="R33" s="15"/>
      <c r="S33" s="15"/>
    </row>
    <row r="34" spans="1:19" ht="14.25">
      <c r="C34" s="76"/>
      <c r="L34" s="447" t="s">
        <v>434</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429</v>
      </c>
      <c r="K39" s="428"/>
      <c r="L39" s="429"/>
      <c r="M39" s="429"/>
      <c r="N39" s="429"/>
      <c r="O39" s="430"/>
      <c r="Q39" s="15"/>
      <c r="R39" s="15"/>
    </row>
    <row r="40" spans="1:19" ht="26.25" customHeight="1">
      <c r="C40" s="76"/>
      <c r="H40" s="18" t="s">
        <v>7</v>
      </c>
      <c r="I40" s="18"/>
      <c r="J40" s="428" t="s">
        <v>430</v>
      </c>
      <c r="K40" s="428"/>
      <c r="L40" s="429"/>
      <c r="M40" s="429"/>
      <c r="N40" s="429"/>
      <c r="O40" s="430"/>
    </row>
    <row r="41" spans="1:19">
      <c r="C41" s="76"/>
      <c r="J41" s="16" t="s">
        <v>8</v>
      </c>
      <c r="O41" s="77"/>
    </row>
    <row r="42" spans="1:19">
      <c r="C42" s="76"/>
      <c r="J42" s="19" t="s">
        <v>9</v>
      </c>
      <c r="K42" s="19"/>
      <c r="L42" s="431" t="s">
        <v>431</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432</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2955</v>
      </c>
      <c r="N48" s="454"/>
      <c r="O48" s="455"/>
    </row>
    <row r="49" spans="3:21" ht="18.75" customHeight="1">
      <c r="C49" s="435" t="s">
        <v>11</v>
      </c>
      <c r="D49" s="436"/>
      <c r="E49" s="437"/>
      <c r="F49" s="463" t="s">
        <v>429</v>
      </c>
      <c r="G49" s="464"/>
      <c r="H49" s="464"/>
      <c r="I49" s="464"/>
      <c r="J49" s="464"/>
      <c r="K49" s="464"/>
      <c r="L49" s="115" t="s">
        <v>134</v>
      </c>
      <c r="M49" s="367"/>
      <c r="N49" s="456" t="s">
        <v>431</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109</v>
      </c>
      <c r="G52" s="470"/>
      <c r="H52" s="470"/>
      <c r="I52" s="470"/>
      <c r="J52" s="25" t="s">
        <v>47</v>
      </c>
      <c r="K52" s="25"/>
      <c r="L52" s="471" t="s">
        <v>433</v>
      </c>
      <c r="M52" s="471"/>
      <c r="N52" s="472"/>
      <c r="O52" s="473"/>
      <c r="Q52" s="21"/>
    </row>
    <row r="53" spans="3:21" ht="19.5" customHeight="1">
      <c r="C53" s="288"/>
      <c r="D53" s="299" t="s">
        <v>19</v>
      </c>
      <c r="E53" s="300" t="s">
        <v>339</v>
      </c>
      <c r="F53" s="388" t="s">
        <v>340</v>
      </c>
      <c r="G53" s="389"/>
      <c r="H53" s="390"/>
      <c r="I53" s="388" t="s">
        <v>341</v>
      </c>
      <c r="J53" s="392"/>
      <c r="K53" s="474"/>
      <c r="L53" s="393">
        <v>1596</v>
      </c>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115</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900</v>
      </c>
      <c r="I63" s="216" t="s">
        <v>4</v>
      </c>
      <c r="J63" s="404" t="s">
        <v>228</v>
      </c>
      <c r="K63" s="405"/>
      <c r="L63" s="406"/>
      <c r="M63" s="485">
        <f>+別紙!X14</f>
        <v>900</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800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f>+別紙!X17</f>
        <v>100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606.13</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671.25</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3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35" customHeight="1">
      <c r="C82" s="169">
        <v>3</v>
      </c>
      <c r="D82" s="399" t="s">
        <v>416</v>
      </c>
      <c r="E82" s="399"/>
      <c r="F82" s="399"/>
      <c r="G82" s="399"/>
      <c r="H82" s="399"/>
      <c r="I82" s="399"/>
      <c r="J82" s="399"/>
      <c r="K82" s="399"/>
      <c r="L82" s="399"/>
      <c r="M82" s="399"/>
      <c r="N82" s="399"/>
      <c r="O82" s="400"/>
    </row>
    <row r="83" spans="3:28" s="16" customFormat="1" ht="28.3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3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3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3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3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3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election activeCell="D33" sqref="D33:F33"/>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0" width="9" style="38"/>
    <col min="51" max="51" width="49.8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1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3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コーケン化学株式会社</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3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view="pageBreakPreview" zoomScale="80" zoomScaleNormal="100" zoomScaleSheetLayoutView="80" workbookViewId="0">
      <selection activeCell="Z35" sqref="Z35"/>
    </sheetView>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671.25</v>
      </c>
      <c r="G12" s="563"/>
      <c r="H12" s="563"/>
      <c r="I12" s="222" t="s">
        <v>13</v>
      </c>
      <c r="J12" s="51"/>
      <c r="K12" s="52"/>
      <c r="L12" s="51"/>
      <c r="M12" s="567"/>
      <c r="N12" s="53"/>
      <c r="P12" s="527">
        <v>0</v>
      </c>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v>0</v>
      </c>
      <c r="G15" s="606"/>
      <c r="H15" s="606"/>
      <c r="I15" s="42" t="s">
        <v>13</v>
      </c>
      <c r="J15" s="51"/>
      <c r="K15" s="54"/>
      <c r="L15" s="51"/>
      <c r="M15" s="567"/>
      <c r="N15" s="54"/>
      <c r="P15" s="527">
        <v>0</v>
      </c>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v>0</v>
      </c>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v>0</v>
      </c>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900</v>
      </c>
      <c r="E24" s="557"/>
      <c r="F24" s="557"/>
      <c r="G24" s="182" t="s">
        <v>158</v>
      </c>
      <c r="H24" s="602">
        <f>+F12</f>
        <v>671.25</v>
      </c>
      <c r="I24" s="599"/>
      <c r="J24" s="182" t="s">
        <v>158</v>
      </c>
      <c r="K24" s="54"/>
      <c r="L24" s="51"/>
      <c r="M24" s="568"/>
      <c r="P24" s="556">
        <v>0</v>
      </c>
      <c r="Q24" s="575"/>
      <c r="R24" s="575"/>
      <c r="S24" s="575"/>
      <c r="T24" s="42" t="s">
        <v>13</v>
      </c>
      <c r="U24"/>
      <c r="V24"/>
      <c r="W24"/>
      <c r="X24"/>
      <c r="AC24" s="51"/>
      <c r="AD24" s="51"/>
      <c r="AE24"/>
      <c r="AF24"/>
      <c r="AG24"/>
      <c r="AH24"/>
      <c r="AI24" s="237"/>
      <c r="AJ24"/>
      <c r="AK24" s="51"/>
      <c r="AL24" s="130"/>
      <c r="AM24" s="51"/>
      <c r="AN24" s="51"/>
      <c r="AQ24" s="54"/>
      <c r="AR24" s="135"/>
      <c r="AS24" s="562">
        <f>+ROUND(AU16,2)+ROUND(AA28,2)</f>
        <v>603.25</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671.25</v>
      </c>
      <c r="Q27" s="583"/>
      <c r="R27" s="583"/>
      <c r="S27" s="583"/>
      <c r="T27" s="42" t="s">
        <v>38</v>
      </c>
      <c r="U27" s="62"/>
      <c r="V27" s="62"/>
      <c r="Y27" s="60" t="s">
        <v>39</v>
      </c>
      <c r="Z27" s="63"/>
      <c r="AH27" s="51"/>
      <c r="AI27" s="51"/>
      <c r="AJ27" s="51"/>
      <c r="AK27" s="51"/>
      <c r="AL27" s="562">
        <f>+AH18+P27</f>
        <v>671.25</v>
      </c>
      <c r="AM27" s="563"/>
      <c r="AN27" s="563"/>
      <c r="AO27" s="563"/>
      <c r="AP27" s="50" t="s">
        <v>13</v>
      </c>
      <c r="AQ27" s="239"/>
      <c r="AR27" s="117"/>
      <c r="AS27" s="527">
        <v>68</v>
      </c>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603.25</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900</v>
      </c>
      <c r="E29" s="557"/>
      <c r="F29" s="557"/>
      <c r="G29" s="182" t="s">
        <v>158</v>
      </c>
      <c r="H29" s="602">
        <f>+AL27</f>
        <v>671.25</v>
      </c>
      <c r="I29" s="599"/>
      <c r="J29" s="182" t="s">
        <v>158</v>
      </c>
      <c r="M29" s="567"/>
      <c r="P29" s="54"/>
      <c r="Q29" s="133"/>
      <c r="R29" s="49" t="s">
        <v>145</v>
      </c>
      <c r="S29" s="569" t="s">
        <v>33</v>
      </c>
      <c r="T29" s="580"/>
      <c r="U29" s="580"/>
      <c r="V29" s="581"/>
      <c r="W29" s="46"/>
      <c r="X29" s="64"/>
      <c r="Y29" s="584" t="s">
        <v>191</v>
      </c>
      <c r="Z29" s="585"/>
      <c r="AA29" s="556">
        <v>68</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671.25</v>
      </c>
      <c r="S30" s="583"/>
      <c r="T30" s="583"/>
      <c r="U30" s="583"/>
      <c r="V30" s="42" t="s">
        <v>16</v>
      </c>
      <c r="Y30" s="584" t="s">
        <v>148</v>
      </c>
      <c r="Z30" s="585"/>
      <c r="AA30" s="556">
        <v>0</v>
      </c>
      <c r="AB30" s="557"/>
      <c r="AC30" s="557"/>
      <c r="AD30" s="557"/>
      <c r="AE30" s="557"/>
      <c r="AF30" s="42" t="s">
        <v>13</v>
      </c>
      <c r="AL30" s="527">
        <v>0</v>
      </c>
      <c r="AM30" s="535"/>
      <c r="AN30" s="535"/>
      <c r="AO30" s="535"/>
      <c r="AP30" s="50" t="s">
        <v>13</v>
      </c>
      <c r="AS30" s="598"/>
      <c r="AT30" s="595"/>
      <c r="AU30" s="595"/>
      <c r="AV30" s="596"/>
      <c r="AW30" s="382"/>
    </row>
    <row r="31" spans="2:49" ht="27" customHeight="1" thickTop="1" thickBot="1">
      <c r="B31" s="588" t="s">
        <v>167</v>
      </c>
      <c r="C31" s="589"/>
      <c r="D31" s="557">
        <v>800</v>
      </c>
      <c r="E31" s="557"/>
      <c r="F31" s="557"/>
      <c r="G31" s="182" t="s">
        <v>158</v>
      </c>
      <c r="H31" s="602">
        <f>+AS24</f>
        <v>603.25</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v>0</v>
      </c>
      <c r="AT31" s="592"/>
      <c r="AU31" s="592"/>
      <c r="AV31" s="152" t="s">
        <v>13</v>
      </c>
      <c r="AW31" s="382"/>
    </row>
    <row r="32" spans="2:49" ht="27" customHeight="1" thickTop="1" thickBot="1">
      <c r="B32" s="588" t="s">
        <v>400</v>
      </c>
      <c r="C32" s="589"/>
      <c r="D32" s="557">
        <v>100</v>
      </c>
      <c r="E32" s="557"/>
      <c r="F32" s="557"/>
      <c r="G32" s="182" t="s">
        <v>158</v>
      </c>
      <c r="H32" s="602">
        <f>+AS27</f>
        <v>68</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45"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3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3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3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4"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875" style="38" customWidth="1"/>
    <col min="7" max="7" width="2.375" style="38" customWidth="1"/>
    <col min="8" max="8" width="10.375" style="38" customWidth="1"/>
    <col min="9" max="9" width="2.375" style="38" customWidth="1"/>
    <col min="10" max="11" width="2.5" style="38" customWidth="1"/>
    <col min="12" max="15" width="2.875" style="38" customWidth="1"/>
    <col min="16" max="16" width="3" style="38" customWidth="1"/>
    <col min="17" max="19" width="4.875" style="38" customWidth="1"/>
    <col min="20" max="22" width="2.875" style="38" customWidth="1"/>
    <col min="23" max="24" width="2.5" style="38" customWidth="1"/>
    <col min="25" max="25" width="2.875" style="38" customWidth="1"/>
    <col min="26" max="26" width="7.875" style="38" customWidth="1"/>
    <col min="27" max="27" width="4.875" style="38" customWidth="1"/>
    <col min="28" max="28" width="2" style="38" customWidth="1"/>
    <col min="29" max="30" width="2.375" style="38" customWidth="1"/>
    <col min="31" max="31" width="3.125" style="38" customWidth="1"/>
    <col min="32" max="33" width="2.375" style="38" customWidth="1"/>
    <col min="34" max="34" width="2.875" style="38" customWidth="1"/>
    <col min="35" max="35" width="7.875" style="38" customWidth="1"/>
    <col min="36" max="37" width="4.375" style="38" customWidth="1"/>
    <col min="38" max="38" width="3.375" style="38" customWidth="1"/>
    <col min="39" max="40" width="2.875" style="38" customWidth="1"/>
    <col min="41" max="41" width="10.875" style="38" customWidth="1"/>
    <col min="42" max="42" width="2.875" style="38" customWidth="1"/>
    <col min="43" max="44" width="2.5" style="38" customWidth="1"/>
    <col min="45" max="45" width="2.875" style="38" customWidth="1"/>
    <col min="46" max="46" width="7.875" style="38" customWidth="1"/>
    <col min="47" max="47" width="11.875" style="38" customWidth="1"/>
    <col min="48" max="48" width="1.875" style="38" customWidth="1"/>
    <col min="49" max="49" width="5.375" style="38" customWidth="1"/>
    <col min="50" max="58" width="9" style="38"/>
    <col min="59" max="59" width="16.1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3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コーケン化学株式会社</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3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3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3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view="pageBreakPreview" topLeftCell="D19" zoomScale="60" zoomScaleNormal="70" workbookViewId="0">
      <selection activeCell="P21" sqref="P21"/>
    </sheetView>
  </sheetViews>
  <sheetFormatPr defaultColWidth="9" defaultRowHeight="11.25"/>
  <cols>
    <col min="1" max="1" width="2.5" style="5" customWidth="1"/>
    <col min="2" max="3" width="3.875" style="5" customWidth="1"/>
    <col min="4" max="4" width="4.5" style="5" customWidth="1"/>
    <col min="5" max="5" width="3.875" style="5" customWidth="1"/>
    <col min="6" max="6" width="40.875" style="5" customWidth="1"/>
    <col min="7" max="23" width="12.375" style="5" customWidth="1"/>
    <col min="24" max="24" width="12.875" style="5" customWidth="1"/>
    <col min="25" max="27" width="9.875" style="5" customWidth="1"/>
    <col min="28" max="28" width="11.8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コーケン化学株式会社</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2.1"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900</v>
      </c>
      <c r="I9" s="312">
        <f>IF(OR(ｳ.特管廃ｱﾙｶﾘ!D24&gt;0,ｳ.特管廃ｱﾙｶﾘ!D24&lt;0),ｳ.特管廃ｱﾙｶﾘ!D24,IF(I$19&gt;0,"0",0))</f>
        <v>0</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900</v>
      </c>
    </row>
    <row r="10" spans="2:24" ht="24" customHeight="1">
      <c r="B10" s="158" t="s">
        <v>327</v>
      </c>
      <c r="C10" s="665" t="s">
        <v>244</v>
      </c>
      <c r="D10" s="665"/>
      <c r="E10" s="665"/>
      <c r="F10" s="666"/>
      <c r="G10" s="314">
        <f>IF(OR(ｱ.特管廃油!D25&gt;0,ｱ.特管廃油!D25&lt;0),ｱ.特管廃油!D25,IF(G$19&gt;0,"0",0))</f>
        <v>0</v>
      </c>
      <c r="H10" s="314" t="str">
        <f>IF(OR(ｲ.特管廃酸!D25&gt;0,ｲ.特管廃酸!D25&lt;0),ｲ.特管廃酸!D25,IF(H$19&gt;0,"0",0))</f>
        <v>0</v>
      </c>
      <c r="I10" s="314">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t="str">
        <f>IF(OR(ｲ.特管廃酸!D26&gt;0,ｲ.特管廃酸!D26&lt;0),ｲ.特管廃酸!D26,IF(H$19&gt;0,"0",0))</f>
        <v>0</v>
      </c>
      <c r="I11" s="316">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t="str">
        <f>IF(OR(ｲ.特管廃酸!D27&gt;0,ｲ.特管廃酸!D27&lt;0),ｲ.特管廃酸!D27,IF(H$19&gt;0,"0",0))</f>
        <v>0</v>
      </c>
      <c r="I12" s="316">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t="str">
        <f>IF(OR(ｲ.特管廃酸!D28&gt;0,ｲ.特管廃酸!D28&lt;0),ｲ.特管廃酸!D28,IF(H$19&gt;0,"0",0))</f>
        <v>0</v>
      </c>
      <c r="I13" s="316">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900</v>
      </c>
      <c r="I14" s="316">
        <f>IF(OR(ｳ.特管廃ｱﾙｶﾘ!D29&gt;0,ｳ.特管廃ｱﾙｶﾘ!D29&lt;0),ｳ.特管廃ｱﾙｶﾘ!D29,IF(I$19&gt;0,"0",0))</f>
        <v>0</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900</v>
      </c>
    </row>
    <row r="15" spans="2:24" ht="24" customHeight="1">
      <c r="B15" s="158" t="s">
        <v>184</v>
      </c>
      <c r="C15" s="651" t="s">
        <v>182</v>
      </c>
      <c r="D15" s="651"/>
      <c r="E15" s="651"/>
      <c r="F15" s="652"/>
      <c r="G15" s="316">
        <f>IF(OR(ｱ.特管廃油!D30&gt;0,ｱ.特管廃油!D30&lt;0),ｱ.特管廃油!D30,IF(G$19&gt;0,"0",0))</f>
        <v>0</v>
      </c>
      <c r="H15" s="316" t="str">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800</v>
      </c>
      <c r="I16" s="316">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800</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100</v>
      </c>
      <c r="I17" s="316">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100</v>
      </c>
    </row>
    <row r="18" spans="2:24" ht="24" customHeight="1" thickBot="1">
      <c r="B18" s="159"/>
      <c r="C18" s="185" t="s">
        <v>201</v>
      </c>
      <c r="D18" s="663" t="s">
        <v>403</v>
      </c>
      <c r="E18" s="663"/>
      <c r="F18" s="664"/>
      <c r="G18" s="319">
        <f>IF(OR(ｱ.特管廃油!D33&gt;0,ｱ.特管廃油!D33&lt;0),ｱ.特管廃油!D33,IF(G$19&gt;0,"0",0))</f>
        <v>0</v>
      </c>
      <c r="H18" s="319" t="str">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671.25</v>
      </c>
      <c r="I19" s="322">
        <f t="shared" si="1"/>
        <v>0</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671.25</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6"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671.25</v>
      </c>
      <c r="I37" s="346">
        <f t="shared" si="7"/>
        <v>0</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671.25</v>
      </c>
    </row>
    <row r="38" spans="2:24" ht="24" customHeight="1">
      <c r="B38" s="156"/>
      <c r="C38" s="638"/>
      <c r="D38" s="195"/>
      <c r="E38" s="193" t="s">
        <v>195</v>
      </c>
      <c r="F38" s="360"/>
      <c r="G38" s="340">
        <f t="shared" ref="G38:V38" si="8">SUM(G39:G41)</f>
        <v>0</v>
      </c>
      <c r="H38" s="340">
        <f t="shared" si="8"/>
        <v>671.25</v>
      </c>
      <c r="I38" s="340">
        <f t="shared" si="8"/>
        <v>0</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671.25</v>
      </c>
    </row>
    <row r="39" spans="2:24" ht="24" customHeight="1">
      <c r="B39" s="156"/>
      <c r="C39" s="638"/>
      <c r="D39" s="196"/>
      <c r="E39" s="191"/>
      <c r="F39" s="189" t="s">
        <v>175</v>
      </c>
      <c r="G39" s="342">
        <f>+ｱ.特管廃油!$AA$28</f>
        <v>0</v>
      </c>
      <c r="H39" s="342">
        <f>+ｲ.特管廃酸!$AA$28</f>
        <v>603.25</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603.25</v>
      </c>
    </row>
    <row r="40" spans="2:24" ht="24" customHeight="1">
      <c r="B40" s="156"/>
      <c r="C40" s="638"/>
      <c r="D40" s="196"/>
      <c r="E40" s="191"/>
      <c r="F40" s="189" t="s">
        <v>194</v>
      </c>
      <c r="G40" s="342">
        <f>+ｱ.特管廃油!$AA$29</f>
        <v>0</v>
      </c>
      <c r="H40" s="342">
        <f>+ｲ.特管廃酸!$AA$29</f>
        <v>68</v>
      </c>
      <c r="I40" s="342">
        <f>+ｳ.特管廃ｱﾙｶﾘ!$AA$29</f>
        <v>0</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68</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671.25</v>
      </c>
      <c r="I43" s="348">
        <f>+ｳ.特管廃ｱﾙｶﾘ!$AL$27</f>
        <v>0</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671.25</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603.25</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603.25</v>
      </c>
    </row>
    <row r="46" spans="2:24" ht="24" customHeight="1">
      <c r="B46" s="156"/>
      <c r="C46" s="163"/>
      <c r="D46" s="358" t="s">
        <v>154</v>
      </c>
      <c r="E46" s="636" t="s">
        <v>404</v>
      </c>
      <c r="F46" s="637"/>
      <c r="G46" s="342">
        <f>+ｱ.特管廃油!$AS$27</f>
        <v>0</v>
      </c>
      <c r="H46" s="342">
        <f>+ｲ.特管廃酸!$AS$27</f>
        <v>68</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68</v>
      </c>
    </row>
    <row r="47" spans="2:24" ht="26.8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20.100000000000001"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1571.25</v>
      </c>
      <c r="I55" s="385">
        <f t="shared" si="9"/>
        <v>0</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1571.25</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34"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view="pageBreakPreview" topLeftCell="B1" zoomScale="145"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875" style="16" customWidth="1"/>
    <col min="7" max="7" width="7.5" style="16" customWidth="1"/>
    <col min="8" max="8" width="13.875" style="16" customWidth="1"/>
    <col min="9" max="9" width="5.875" style="16" customWidth="1"/>
    <col min="10" max="10" width="3.875" style="16" customWidth="1"/>
    <col min="11" max="11" width="10.875" style="16" customWidth="1"/>
    <col min="12" max="12" width="9.625" style="16" customWidth="1"/>
    <col min="13" max="13" width="7.875" style="16" customWidth="1"/>
    <col min="14" max="14" width="6.875" style="16" customWidth="1"/>
    <col min="15" max="15" width="7.875" style="16" customWidth="1"/>
    <col min="16" max="16" width="2.125" style="16" customWidth="1"/>
    <col min="17" max="16384" width="9" style="16"/>
  </cols>
  <sheetData>
    <row r="1" spans="1:16" ht="16.350000000000001" customHeight="1">
      <c r="C1" s="72" t="s">
        <v>204</v>
      </c>
    </row>
    <row r="2" spans="1:16" ht="16.350000000000001" customHeight="1">
      <c r="C2" s="72"/>
    </row>
    <row r="3" spans="1:16" ht="14.1"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3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35" customHeight="1">
      <c r="C10" s="76"/>
      <c r="O10" s="77"/>
    </row>
    <row r="11" spans="1:16" ht="13.5">
      <c r="C11" s="76"/>
      <c r="L11" s="693" t="str">
        <f>+表紙!L34</f>
        <v>令和   6 年   4 月   15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35" customHeight="1">
      <c r="A15" s="17">
        <v>3</v>
      </c>
      <c r="C15" s="76"/>
      <c r="H15" s="206" t="s">
        <v>202</v>
      </c>
      <c r="I15" s="206"/>
      <c r="O15" s="77"/>
    </row>
    <row r="16" spans="1:16" ht="26.25" customHeight="1">
      <c r="C16" s="76"/>
      <c r="H16" s="18" t="s">
        <v>6</v>
      </c>
      <c r="I16" s="18"/>
      <c r="J16" s="696" t="str">
        <f>+表紙!J39</f>
        <v>神奈川県横浜市金沢区福浦2-11-5</v>
      </c>
      <c r="K16" s="696"/>
      <c r="L16" s="697"/>
      <c r="M16" s="697"/>
      <c r="N16" s="697"/>
      <c r="O16" s="698"/>
    </row>
    <row r="17" spans="1:17" ht="26.25" customHeight="1">
      <c r="C17" s="76"/>
      <c r="H17" s="18" t="s">
        <v>7</v>
      </c>
      <c r="I17" s="18"/>
      <c r="J17" s="696" t="str">
        <f>+表紙!J40</f>
        <v>コーケン化学株会社
代表取締役　宮澤　和弘</v>
      </c>
      <c r="K17" s="696"/>
      <c r="L17" s="697"/>
      <c r="M17" s="697"/>
      <c r="N17" s="697"/>
      <c r="O17" s="698"/>
    </row>
    <row r="18" spans="1:17">
      <c r="C18" s="76"/>
      <c r="J18" s="16" t="s">
        <v>8</v>
      </c>
      <c r="O18" s="77"/>
    </row>
    <row r="19" spans="1:17">
      <c r="C19" s="76"/>
      <c r="J19" s="19" t="s">
        <v>9</v>
      </c>
      <c r="K19" s="19"/>
      <c r="L19" s="701" t="str">
        <f>IF(+表紙!L42="","",+表紙!L42)</f>
        <v>045-785-5551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コーケン化学株式会社</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2955</v>
      </c>
      <c r="N25" s="714"/>
      <c r="O25" s="715"/>
    </row>
    <row r="26" spans="1:17" ht="21" customHeight="1">
      <c r="C26" s="435" t="s">
        <v>11</v>
      </c>
      <c r="D26" s="436"/>
      <c r="E26" s="437"/>
      <c r="F26" s="718" t="str">
        <f>+表紙!F49</f>
        <v>神奈川県横浜市金沢区福浦2-11-5</v>
      </c>
      <c r="G26" s="719"/>
      <c r="H26" s="719"/>
      <c r="I26" s="719"/>
      <c r="J26" s="719"/>
      <c r="K26" s="719"/>
      <c r="L26" s="115" t="s">
        <v>134</v>
      </c>
      <c r="M26" s="207"/>
      <c r="N26" s="682" t="str">
        <f>IF(+表紙!N49="","",+表紙!N49)</f>
        <v>045-785-5551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Ｅ24－金属製品製造業</v>
      </c>
      <c r="G29" s="679"/>
      <c r="H29" s="679"/>
      <c r="I29" s="679"/>
      <c r="J29" s="25" t="s">
        <v>47</v>
      </c>
      <c r="K29" s="25"/>
      <c r="L29" s="684" t="str">
        <f>IF(+表紙!L52="","",+表紙!L52)</f>
        <v>エッチング加工</v>
      </c>
      <c r="M29" s="684"/>
      <c r="N29" s="685"/>
      <c r="O29" s="686"/>
      <c r="Q29" s="21"/>
    </row>
    <row r="30" spans="1:17" ht="19.5" customHeight="1">
      <c r="C30" s="288"/>
      <c r="D30" s="299" t="s">
        <v>19</v>
      </c>
      <c r="E30" s="300" t="s">
        <v>339</v>
      </c>
      <c r="F30" s="677" t="s">
        <v>340</v>
      </c>
      <c r="G30" s="389"/>
      <c r="H30" s="678"/>
      <c r="I30" s="677" t="s">
        <v>341</v>
      </c>
      <c r="J30" s="392"/>
      <c r="K30" s="474"/>
      <c r="L30" s="680">
        <f>IF(+表紙!L53="","",+表紙!L53)</f>
        <v>1596</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115</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900</v>
      </c>
      <c r="I40" s="216" t="s">
        <v>4</v>
      </c>
      <c r="J40" s="404" t="s">
        <v>293</v>
      </c>
      <c r="K40" s="405"/>
      <c r="L40" s="406"/>
      <c r="M40" s="724">
        <f>+表紙!M63</f>
        <v>900</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800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f>+表紙!M66</f>
        <v>100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606.13</v>
      </c>
      <c r="N46" s="274" t="s">
        <v>329</v>
      </c>
      <c r="O46" s="275"/>
    </row>
    <row r="47" spans="3:17" ht="17.25" customHeight="1">
      <c r="C47" s="276"/>
      <c r="D47" s="494"/>
      <c r="E47" s="495"/>
      <c r="F47" s="495"/>
      <c r="G47" s="495"/>
      <c r="H47" s="495"/>
      <c r="I47" s="496"/>
      <c r="J47" s="409" t="s">
        <v>413</v>
      </c>
      <c r="K47" s="410"/>
      <c r="L47" s="410"/>
      <c r="M47" s="278">
        <f>IF(表紙!M70="","",表紙!M70)</f>
        <v>671.25</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35" customHeight="1">
      <c r="A59" s="16"/>
      <c r="B59" s="16"/>
      <c r="C59" s="169">
        <v>3</v>
      </c>
      <c r="D59" s="399" t="s">
        <v>416</v>
      </c>
      <c r="E59" s="399"/>
      <c r="F59" s="399"/>
      <c r="G59" s="399"/>
      <c r="H59" s="399"/>
      <c r="I59" s="399"/>
      <c r="J59" s="399"/>
      <c r="K59" s="399"/>
      <c r="L59" s="399"/>
      <c r="M59" s="399"/>
      <c r="N59" s="399"/>
      <c r="O59" s="400"/>
    </row>
    <row r="60" spans="1:15" ht="28.3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3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35" customHeight="1">
      <c r="A73" s="16"/>
      <c r="B73" s="16"/>
      <c r="C73" s="169"/>
      <c r="D73" s="170" t="s">
        <v>236</v>
      </c>
      <c r="E73" s="399" t="s">
        <v>378</v>
      </c>
      <c r="F73" s="399"/>
      <c r="G73" s="399"/>
      <c r="H73" s="399"/>
      <c r="I73" s="399"/>
      <c r="J73" s="399"/>
      <c r="K73" s="399"/>
      <c r="L73" s="399"/>
      <c r="M73" s="399"/>
      <c r="N73" s="399"/>
      <c r="O73" s="400"/>
    </row>
    <row r="74" spans="1:15" ht="28.35" customHeight="1">
      <c r="A74" s="16"/>
      <c r="B74" s="16"/>
      <c r="C74" s="169"/>
      <c r="D74" s="170" t="s">
        <v>237</v>
      </c>
      <c r="E74" s="399" t="s">
        <v>241</v>
      </c>
      <c r="F74" s="399"/>
      <c r="G74" s="399"/>
      <c r="H74" s="399"/>
      <c r="I74" s="399"/>
      <c r="J74" s="399"/>
      <c r="K74" s="399"/>
      <c r="L74" s="399"/>
      <c r="M74" s="399"/>
      <c r="N74" s="399"/>
      <c r="O74" s="400"/>
    </row>
    <row r="75" spans="1:15" ht="28.3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2024-04-18T06:47:24Z</dcterms:created>
  <dcterms:modified xsi:type="dcterms:W3CDTF">2024-09-09T10:32:22Z</dcterms:modified>
</cp:coreProperties>
</file>