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9425" windowHeight="1042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2" i="94"/>
  <c r="AA36" i="94"/>
  <c r="H31" i="94"/>
  <c r="AA29" i="94"/>
  <c r="H26" i="94"/>
  <c r="H27" i="94" s="1"/>
  <c r="AA28" i="94"/>
  <c r="H38" i="94"/>
  <c r="H37" i="94" s="1"/>
  <c r="O38" i="94"/>
  <c r="O37" i="94" s="1"/>
  <c r="O19" i="94" s="1"/>
  <c r="AK27" i="82"/>
  <c r="X32" i="94"/>
  <c r="X31" i="94" s="1"/>
  <c r="X26" i="94" s="1"/>
  <c r="X18" i="82"/>
  <c r="O16" i="83"/>
  <c r="Y50" i="94" s="1"/>
  <c r="X21" i="83"/>
  <c r="AK27" i="83"/>
  <c r="O16" i="94"/>
  <c r="O9" i="94"/>
  <c r="O14" i="94"/>
  <c r="O12"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K31" i="88" s="1"/>
  <c r="P52" i="94" s="1"/>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<sst xmlns="http://schemas.openxmlformats.org/spreadsheetml/2006/main" count="3174" uniqueCount="462">
  <si>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</si>
  <si>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</si>
  <si>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</si>
  <si>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</si>
  <si>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</si>
  <si>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</si>
  <si>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</si>
  <si>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</si>
  <si>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</si>
  <si>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</si>
  <si>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</si>
  <si>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</si>
  <si>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</si>
  <si>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</si>
  <si>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</si>
  <si>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</si>
  <si>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</si>
  <si>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</si>
  <si>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</si>
  <si>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</si>
  <si>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</si>
  <si>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</si>
  <si>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</si>
  <si>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</si>
  <si>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</si>
  <si>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</si>
  <si>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</si>
  <si>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</si>
  <si>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</si>
  <si>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</si>
  <si>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</si>
  <si>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</si>
  <si>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</si>
  <si>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</si>
  <si>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</si>
  <si>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</si>
  <si>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</si>
  <si>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</si>
  <si>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</si>
  <si>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</si>
  <si>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</si>
  <si>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</si>
  <si>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</si>
  <si>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</si>
  <si>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</si>
  <si>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</si>
  <si>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</si>
  <si>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</si>
  <si>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</si>
  <si>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</si>
  <si>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</si>
  <si>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</si>
  <si>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</si>
  <si>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</si>
  <si>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</si>
  <si>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</si>
  <si>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</si>
  <si>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</si>
  <si>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</si>
  <si>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</si>
  <si>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</si>
  <si>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</si>
  <si>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</si>
  <si>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</si>
  <si>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</si>
  <si>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</si>
  <si>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</si>
  <si>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</si>
  <si>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</si>
  <si>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</si>
  <si>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</si>
  <si>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</si>
  <si>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</si>
  <si>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</si>
  <si>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</si>
  <si>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</si>
  <si>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</si>
  <si>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</si>
  <si>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</si>
  <si>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</si>
  <si>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</si>
  <si>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</si>
  <si>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</si>
  <si>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</si>
  <si>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</si>
  <si>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</si>
  <si>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</si>
  <si>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</si>
  <si>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</si>
  <si>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</si>
  <si>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</si>
  <si>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</si>
  <si>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</si>
  <si>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</si>
  <si>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</si>
  <si>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</si>
  <si>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</si>
  <si>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</si>
  <si>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</si>
  <si>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</si>
  <si>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</si>
  <si>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</si>
  <si>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</si>
  <si>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</si>
  <si>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</si>
  <si>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</si>
  <si>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</si>
  <si>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</si>
  <si>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</si>
  <si>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</si>
  <si>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</si>
  <si>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</si>
  <si>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</si>
  <si>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</si>
  <si>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</si>
  <si>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</si>
  <si>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</si>
  <si>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</si>
  <si>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</si>
  <si>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</si>
  <si>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</si>
  <si>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</si>
  <si>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</si>
  <si>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</si>
  <si>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</si>
  <si>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</si>
  <si>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</si>
  <si>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</si>
  <si>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</si>
  <si>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</si>
  <si>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</si>
  <si>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</si>
  <si>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</si>
  <si>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</si>
  <si>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</si>
  <si>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</si>
  <si>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</si>
  <si>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</si>
  <si>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</si>
  <si>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</si>
  <si>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</si>
  <si>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</si>
  <si>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</si>
  <si>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</si>
  <si>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</si>
  <si>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</si>
  <si>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</si>
  <si>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</si>
  <si>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</si>
  <si>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</si>
  <si>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</si>
  <si>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</si>
  <si>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</si>
  <si>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</si>
  <si>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</si>
  <si>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</si>
  <si>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</si>
  <si>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</si>
  <si>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</si>
  <si>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</si>
  <si>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</si>
  <si>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</si>
  <si>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</si>
  <si>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</si>
  <si>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</si>
  <si>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</si>
  <si>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</si>
  <si>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</si>
  <si>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</si>
  <si>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</si>
  <si>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</si>
  <si>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</si>
  <si>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</si>
  <si>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</si>
  <si>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</si>
  <si>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</si>
  <si>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</si>
  <si>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</si>
  <si>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</si>
  <si>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</si>
  <si>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</si>
  <si>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</si>
  <si>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</si>
  <si>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</si>
  <si>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</si>
  <si>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</si>
  <si>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</si>
  <si>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</si>
  <si>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</si>
  <si>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</si>
  <si>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</si>
  <si>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</si>
  <si>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</si>
  <si>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</si>
  <si>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</si>
  <si>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</si>
  <si>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</si>
  <si>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</si>
  <si>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</si>
  <si>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</si>
  <si>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</si>
  <si>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</si>
  <si>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</si>
  <si>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</si>
  <si>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</si>
  <si>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</si>
  <si>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</si>
  <si>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</si>
  <si>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</si>
  <si>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</si>
  <si>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</si>
  <si>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</si>
  <si>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</si>
  <si>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</si>
  <si>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</si>
  <si>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</si>
  <si>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</si>
  <si>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</si>
  <si>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</si>
  <si>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</si>
  <si>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</si>
  <si>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</si>
  <si>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</si>
  <si>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</si>
  <si>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</si>
  <si>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</si>
  <si>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</si>
  <si>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</si>
  <si>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</si>
  <si>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</si>
  <si>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</si>
  <si>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</si>
  <si>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</si>
  <si>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</si>
  <si>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</si>
  <si>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</si>
  <si>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</si>
  <si>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</si>
  <si>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</si>
  <si>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</si>
  <si>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</si>
  <si>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</si>
  <si>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</si>
  <si>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</si>
  <si>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</si>
  <si>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</si>
  <si>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</si>
  <si>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</si>
  <si>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</si>
  <si>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</si>
  <si>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</si>
  <si>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</si>
  <si>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</si>
  <si>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</si>
  <si>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</si>
  <si>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</si>
  <si>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</si>
  <si>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</si>
  <si>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</si>
  <si>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</si>
  <si>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</si>
  <si>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</si>
  <si>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</si>
  <si>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</si>
  <si>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</si>
  <si>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</si>
  <si>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</si>
  <si>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</si>
  <si>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</si>
  <si>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</si>
  <si>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</si>
  <si>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</si>
  <si>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</si>
  <si>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</si>
  <si>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</si>
  <si>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</si>
  <si>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</si>
  <si>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</si>
  <si>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</si>
  <si>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</si>
  <si>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</si>
  <si>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</si>
  <si>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</si>
  <si>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</si>
  <si>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</si>
  <si>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</si>
  <si>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</si>
  <si>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</si>
  <si>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</si>
  <si>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</si>
  <si>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</si>
  <si>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</si>
  <si>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</si>
  <si>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</si>
  <si>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</si>
  <si>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</si>
  <si>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</si>
  <si>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</si>
  <si>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</si>
  <si>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</si>
  <si>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</si>
  <si>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</si>
  <si>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</si>
  <si>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</si>
  <si>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</si>
  <si>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</si>
  <si>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</si>
  <si>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</si>
  <si>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</si>
  <si>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</si>
  <si>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</si>
  <si>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</si>
  <si>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</si>
  <si>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</si>
  <si>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</si>
  <si>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</si>
  <si>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</si>
  <si>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</si>
  <si>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</si>
  <si>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</si>
  <si>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</si>
  <si>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</si>
  <si>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</si>
  <si>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</si>
  <si>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</si>
  <si>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</si>
  <si>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</si>
  <si>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</si>
  <si>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</si>
  <si>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</si>
  <si>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</si>
  <si>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</si>
  <si>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</si>
  <si>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</si>
  <si>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</si>
  <si>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</si>
  <si>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</si>
  <si>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</si>
  <si>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</si>
  <si>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</si>
  <si>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</si>
  <si>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</si>
  <si>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</si>
  <si>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</si>
  <si>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</si>
  <si>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</si>
  <si>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</si>
  <si>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</si>
  <si>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</si>
  <si>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</si>
  <si>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</si>
  <si>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</si>
  <si>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</si>
  <si>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</si>
  <si>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</si>
  <si>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</si>
  <si>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</si>
  <si>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</si>
  <si>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</si>
  <si>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</si>
  <si>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</si>
  <si>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</si>
  <si>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</si>
  <si>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</si>
  <si>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</si>
  <si>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</si>
  <si>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</si>
  <si>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</si>
  <si>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</si>
  <si>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</si>
  <si>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</si>
  <si>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</si>
  <si>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</si>
  <si>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</si>
  <si>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</si>
  <si>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</si>
  <si>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</si>
  <si>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</si>
  <si>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</si>
  <si>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</si>
  <si>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</si>
  <si>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</si>
  <si>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</si>
  <si>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</si>
  <si>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</si>
  <si>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</si>
  <si>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</si>
  <si>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</si>
  <si>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</si>
  <si>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</si>
  <si>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</si>
  <si>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</si>
  <si>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</si>
  <si>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</si>
  <si>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</si>
  <si>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</si>
  <si>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</si>
  <si>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</si>
  <si>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</si>
  <si>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</si>
  <si>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</si>
  <si>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</si>
  <si>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</si>
  <si>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</si>
  <si>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</si>
  <si>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</si>
  <si>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</si>
  <si>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</si>
  <si>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</si>
  <si>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</si>
  <si>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</si>
  <si>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</si>
  <si>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</si>
  <si>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</si>
  <si>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</si>
  <si>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</si>
  <si>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</si>
  <si>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</si>
  <si>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</si>
  <si>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</si>
  <si>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</si>
  <si>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</si>
  <si>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</si>
  <si>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</si>
  <si>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</si>
  <si>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</si>
  <si>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</si>
  <si>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</si>
  <si>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</si>
  <si>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</si>
  <si>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</si>
  <si>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</si>
  <si>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</si>
  <si>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</si>
  <si>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</si>
  <si>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</si>
  <si>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</si>
  <si>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</si>
  <si>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</si>
  <si>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</si>
  <si>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</si>
  <si>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</si>
  <si>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</si>
  <si>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</si>
  <si>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</si>
  <si>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神奈川県横浜市港北区日吉７-１５-１４</t>
    <phoneticPr fontId="3"/>
  </si>
  <si>
    <t>トオカツフーズ株式会社 
代表取締役　池田　晋一</t>
    <phoneticPr fontId="3"/>
  </si>
  <si>
    <t>045-564-5813</t>
    <phoneticPr fontId="3"/>
  </si>
  <si>
    <t>トオカツフーズ株式会社　横浜鶴見工場</t>
    <phoneticPr fontId="3"/>
  </si>
  <si>
    <t>045-580-1141</t>
    <phoneticPr fontId="3"/>
  </si>
  <si>
    <t>神奈川県横浜市鶴見区矢向6-20-48</t>
    <phoneticPr fontId="3"/>
  </si>
  <si>
    <t>弁当、サンドイッチ、惣菜、麺類などの調理済食品、の製造・販売</t>
    <phoneticPr fontId="3"/>
  </si>
  <si>
    <t>○汚泥 ⇒ 脱水 ⇒ 埋立
○廃プラ類 ⇒ 焼却 ⇒ 再資源化
○動植物性残さ ⇒ 飼料
○混合廃棄物その他 ⇒ 破砕 ⇒ 焼却 ⇒再資源化・埋立</t>
    <phoneticPr fontId="3"/>
  </si>
  <si>
    <t>横浜鶴見工場　工場長　⇒　生産技術係　リーダー（管理責任者）　⇒　各部署従業員へ落とし込み</t>
    <phoneticPr fontId="3"/>
  </si>
  <si>
    <t>見込み注文数による生産</t>
    <phoneticPr fontId="3"/>
  </si>
  <si>
    <t>廃棄ロスの分析による発生原因の情報共有。</t>
    <rPh sb="10" eb="12">
      <t>ハッセイ</t>
    </rPh>
    <rPh sb="12" eb="14">
      <t>ゲンイン</t>
    </rPh>
    <phoneticPr fontId="3"/>
  </si>
  <si>
    <t>廃プラ、動植物性残渣（生ごみ、パン耳）、汚泥、金属くず、混合廃棄物、電池・蛍光灯</t>
    <rPh sb="11" eb="12">
      <t>ナマ</t>
    </rPh>
    <rPh sb="17" eb="18">
      <t>ミミ</t>
    </rPh>
    <rPh sb="23" eb="25">
      <t>キンゾク</t>
    </rPh>
    <rPh sb="34" eb="36">
      <t>デンチ</t>
    </rPh>
    <rPh sb="37" eb="40">
      <t>ケイコウトウ</t>
    </rPh>
    <phoneticPr fontId="3"/>
  </si>
  <si>
    <t>パン耳の保管・搬出の労務低減検討</t>
    <rPh sb="2" eb="3">
      <t>ミミ</t>
    </rPh>
    <rPh sb="4" eb="6">
      <t>ホカン</t>
    </rPh>
    <rPh sb="7" eb="9">
      <t>ハンシュツ</t>
    </rPh>
    <rPh sb="10" eb="14">
      <t>ロウムテイゲン</t>
    </rPh>
    <rPh sb="14" eb="16">
      <t>ケントウ</t>
    </rPh>
    <phoneticPr fontId="3"/>
  </si>
  <si>
    <t>以前は有価物買取であったパン耳について、収集運搬のみ産業廃棄物として扱う取引に変更したため、前年と比べて動植物性残さ排出量が増加した。</t>
    <rPh sb="0" eb="2">
      <t>イゼン</t>
    </rPh>
    <rPh sb="3" eb="6">
      <t>ユウカブツ</t>
    </rPh>
    <rPh sb="6" eb="8">
      <t>カイトリ</t>
    </rPh>
    <rPh sb="14" eb="15">
      <t>ミミ</t>
    </rPh>
    <rPh sb="20" eb="24">
      <t>シュウシュウウンパン</t>
    </rPh>
    <rPh sb="26" eb="31">
      <t>サンギョウハイキブツ</t>
    </rPh>
    <rPh sb="34" eb="35">
      <t>アツカ</t>
    </rPh>
    <rPh sb="36" eb="38">
      <t>トリヒキ</t>
    </rPh>
    <rPh sb="39" eb="41">
      <t>ヘンコウ</t>
    </rPh>
    <rPh sb="46" eb="48">
      <t>ゼンネン</t>
    </rPh>
    <rPh sb="49" eb="50">
      <t>クラ</t>
    </rPh>
    <rPh sb="52" eb="56">
      <t>ドウショクブツセイ</t>
    </rPh>
    <rPh sb="56" eb="57">
      <t>ザン</t>
    </rPh>
    <rPh sb="58" eb="60">
      <t>ハイシュツ</t>
    </rPh>
    <rPh sb="60" eb="61">
      <t>リョウ</t>
    </rPh>
    <rPh sb="62" eb="64">
      <t>ゾウカ</t>
    </rPh>
    <phoneticPr fontId="3"/>
  </si>
  <si>
    <t>排水処理施設の設備更新に伴い、発生する汚泥量の適正化を進める</t>
    <rPh sb="0" eb="6">
      <t>ハイスイショリシセツ</t>
    </rPh>
    <rPh sb="7" eb="11">
      <t>セツビコウシン</t>
    </rPh>
    <rPh sb="12" eb="13">
      <t>トモナ</t>
    </rPh>
    <rPh sb="15" eb="17">
      <t>ハッセイ</t>
    </rPh>
    <rPh sb="25" eb="26">
      <t>カ</t>
    </rPh>
    <rPh sb="27" eb="28">
      <t>スス</t>
    </rPh>
    <phoneticPr fontId="3"/>
  </si>
  <si>
    <t>令和   ６ 年 ５   月  17  日</t>
    <phoneticPr fontId="3"/>
  </si>
  <si>
    <t>　807名</t>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</si>
</sst>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115" zoomScaleNormal="115" zoomScaleSheetLayoutView="115" workbookViewId="0">
      <selection activeCell="F61" sqref="F61:U61"/>
    </sheetView>
  </sheetViews>
  <sheetFormatPr defaultColWidth="9" defaultRowHeight="12" x14ac:dyDescent="0.15"/>
  <cols>
    <col min="1" max="1" width="1.125" style="24" customWidth="1"/>
    <col min="2" max="2" width="3.375" style="24" customWidth="1"/>
    <col min="3" max="3" width="2.875" style="22" customWidth="1"/>
    <col min="4" max="4" width="3.125" style="22" customWidth="1"/>
    <col min="5" max="5" width="9.62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24" width="9" style="22"/>
    <col min="25" max="25" width="10.875" style="22" customWidth="1"/>
    <col min="26" max="26" width="9" style="22"/>
    <col min="27" max="27" width="13.375" style="22" customWidth="1"/>
    <col min="28" max="33" width="9" style="22"/>
    <col min="34" max="34" width="33.8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460</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2959</v>
      </c>
      <c r="Q49" s="598"/>
      <c r="R49" s="598"/>
      <c r="S49" s="598"/>
      <c r="T49" s="598"/>
      <c r="U49" s="599"/>
    </row>
    <row r="50" spans="3:23" ht="26.25" customHeight="1" x14ac:dyDescent="0.15">
      <c r="C50" s="570" t="s">
        <v>11</v>
      </c>
      <c r="D50" s="571"/>
      <c r="E50" s="572"/>
      <c r="F50" s="581" t="s">
        <v>450</v>
      </c>
      <c r="G50" s="582"/>
      <c r="H50" s="582"/>
      <c r="I50" s="582"/>
      <c r="J50" s="582"/>
      <c r="K50" s="582"/>
      <c r="L50" s="582"/>
      <c r="M50" s="582"/>
      <c r="N50" s="341" t="s">
        <v>172</v>
      </c>
      <c r="O50" s="449"/>
      <c r="P50" s="450"/>
      <c r="Q50" s="585" t="s">
        <v>449</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120</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v>13744</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461</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2523.5999999999995</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2770.2999999999997</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457</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2523.5999999999995</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1841.1</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1696.5</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f>+別紙!AA17</f>
        <v>58.3</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f>+別紙!AA18</f>
        <v>478</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458</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2770.2999999999997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1770.1</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1980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70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460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459</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49" width="9" style="45"/>
    <col min="50" max="50" width="49.8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1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トオカツフーズ株式会社　横浜鶴見工場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G1" sqref="G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260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290.5</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260</v>
      </c>
      <c r="P27" s="700"/>
      <c r="Q27" s="700"/>
      <c r="R27" s="700"/>
      <c r="S27" s="49" t="s">
        <v>38</v>
      </c>
      <c r="T27" s="70"/>
      <c r="U27" s="70"/>
      <c r="X27" s="68" t="s">
        <v>39</v>
      </c>
      <c r="Y27" s="71"/>
      <c r="AG27" s="58"/>
      <c r="AH27" s="58"/>
      <c r="AI27" s="58"/>
      <c r="AJ27" s="58"/>
      <c r="AK27" s="742">
        <f>+AG18+O27</f>
        <v>260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290.5</v>
      </c>
      <c r="G29" s="712"/>
      <c r="H29" s="214" t="s">
        <v>198</v>
      </c>
      <c r="L29" s="709"/>
      <c r="O29" s="61"/>
      <c r="P29" s="148"/>
      <c r="Q29" s="56" t="s">
        <v>183</v>
      </c>
      <c r="R29" s="676" t="s">
        <v>33</v>
      </c>
      <c r="S29" s="692"/>
      <c r="T29" s="692"/>
      <c r="U29" s="693"/>
      <c r="V29" s="53"/>
      <c r="W29" s="72"/>
      <c r="X29" s="697" t="s">
        <v>315</v>
      </c>
      <c r="Y29" s="698"/>
      <c r="Z29" s="690">
        <v>260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290.5</v>
      </c>
      <c r="G30" s="712"/>
      <c r="H30" s="214" t="s">
        <v>198</v>
      </c>
      <c r="L30" s="709"/>
      <c r="O30" s="61"/>
      <c r="Q30" s="699">
        <f>+ROUND(Z28,1)+ROUND(Z29,1)+ROUND(Z30,1)</f>
        <v>260</v>
      </c>
      <c r="R30" s="700"/>
      <c r="S30" s="700"/>
      <c r="T30" s="700"/>
      <c r="U30" s="49" t="s">
        <v>16</v>
      </c>
      <c r="X30" s="697" t="s">
        <v>186</v>
      </c>
      <c r="Y30" s="698"/>
      <c r="Z30" s="690">
        <v>0</v>
      </c>
      <c r="AA30" s="691"/>
      <c r="AB30" s="691"/>
      <c r="AC30" s="691"/>
      <c r="AD30" s="691"/>
      <c r="AE30" s="49" t="s">
        <v>13</v>
      </c>
      <c r="AK30" s="651">
        <v>260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G1" sqref="G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530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536.29999999999995</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530</v>
      </c>
      <c r="P27" s="700"/>
      <c r="Q27" s="700"/>
      <c r="R27" s="700"/>
      <c r="S27" s="49" t="s">
        <v>38</v>
      </c>
      <c r="T27" s="70"/>
      <c r="U27" s="70"/>
      <c r="X27" s="68" t="s">
        <v>39</v>
      </c>
      <c r="Y27" s="71"/>
      <c r="AG27" s="58"/>
      <c r="AH27" s="58"/>
      <c r="AI27" s="58"/>
      <c r="AJ27" s="58"/>
      <c r="AK27" s="742">
        <f>+AG18+O27</f>
        <v>530</v>
      </c>
      <c r="AL27" s="743"/>
      <c r="AM27" s="743"/>
      <c r="AN27" s="743"/>
      <c r="AO27" s="57" t="s">
        <v>13</v>
      </c>
      <c r="AP27" s="318"/>
      <c r="AQ27" s="132"/>
      <c r="AR27" s="651">
        <v>70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536.29999999999995</v>
      </c>
      <c r="G29" s="712"/>
      <c r="H29" s="214" t="s">
        <v>198</v>
      </c>
      <c r="L29" s="709"/>
      <c r="O29" s="61"/>
      <c r="P29" s="148"/>
      <c r="Q29" s="56" t="s">
        <v>183</v>
      </c>
      <c r="R29" s="676" t="s">
        <v>33</v>
      </c>
      <c r="S29" s="692"/>
      <c r="T29" s="692"/>
      <c r="U29" s="693"/>
      <c r="V29" s="53"/>
      <c r="W29" s="72"/>
      <c r="X29" s="697" t="s">
        <v>315</v>
      </c>
      <c r="Y29" s="698"/>
      <c r="Z29" s="690">
        <v>530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478</v>
      </c>
      <c r="G30" s="712"/>
      <c r="H30" s="214" t="s">
        <v>198</v>
      </c>
      <c r="L30" s="709"/>
      <c r="O30" s="61"/>
      <c r="Q30" s="699">
        <f>+ROUND(Z28,1)+ROUND(Z29,1)+ROUND(Z30,1)</f>
        <v>530</v>
      </c>
      <c r="R30" s="700"/>
      <c r="S30" s="700"/>
      <c r="T30" s="700"/>
      <c r="U30" s="49" t="s">
        <v>16</v>
      </c>
      <c r="X30" s="697" t="s">
        <v>186</v>
      </c>
      <c r="Y30" s="698"/>
      <c r="Z30" s="690">
        <v>0</v>
      </c>
      <c r="AA30" s="691"/>
      <c r="AB30" s="691"/>
      <c r="AC30" s="691"/>
      <c r="AD30" s="691"/>
      <c r="AE30" s="49" t="s">
        <v>13</v>
      </c>
      <c r="AK30" s="651">
        <v>460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460</v>
      </c>
      <c r="AS31" s="752"/>
      <c r="AT31" s="752"/>
      <c r="AU31" s="166" t="s">
        <v>13</v>
      </c>
      <c r="AV31" s="479"/>
    </row>
    <row r="32" spans="2:48" ht="27" customHeight="1" thickTop="1" thickBot="1" x14ac:dyDescent="0.2">
      <c r="B32" s="725" t="s">
        <v>424</v>
      </c>
      <c r="C32" s="676"/>
      <c r="D32" s="676"/>
      <c r="E32" s="677"/>
      <c r="F32" s="711">
        <v>58.3</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478</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1970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1682.6</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1970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1970</v>
      </c>
      <c r="P27" s="700"/>
      <c r="Q27" s="700"/>
      <c r="R27" s="700"/>
      <c r="S27" s="49" t="s">
        <v>38</v>
      </c>
      <c r="T27" s="70"/>
      <c r="U27" s="70"/>
      <c r="X27" s="68" t="s">
        <v>39</v>
      </c>
      <c r="Y27" s="71"/>
      <c r="AG27" s="58"/>
      <c r="AH27" s="58"/>
      <c r="AI27" s="58"/>
      <c r="AJ27" s="58"/>
      <c r="AK27" s="742">
        <f>+AG18+O27</f>
        <v>1970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1970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1682.6</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1069.2</v>
      </c>
      <c r="G30" s="712"/>
      <c r="H30" s="214" t="s">
        <v>198</v>
      </c>
      <c r="L30" s="709"/>
      <c r="O30" s="61"/>
      <c r="Q30" s="699">
        <f>+ROUND(Z28,1)+ROUND(Z29,1)+ROUND(Z30,1)</f>
        <v>1970</v>
      </c>
      <c r="R30" s="700"/>
      <c r="S30" s="700"/>
      <c r="T30" s="700"/>
      <c r="U30" s="49" t="s">
        <v>16</v>
      </c>
      <c r="X30" s="697" t="s">
        <v>186</v>
      </c>
      <c r="Y30" s="698"/>
      <c r="Z30" s="690">
        <v>0</v>
      </c>
      <c r="AA30" s="691"/>
      <c r="AB30" s="691"/>
      <c r="AC30" s="691"/>
      <c r="AD30" s="691"/>
      <c r="AE30" s="49" t="s">
        <v>13</v>
      </c>
      <c r="AK30" s="651">
        <v>1050</v>
      </c>
      <c r="AL30" s="652"/>
      <c r="AM30" s="652"/>
      <c r="AN30" s="652"/>
      <c r="AO30" s="57" t="s">
        <v>13</v>
      </c>
      <c r="AR30" s="758"/>
      <c r="AS30" s="755"/>
      <c r="AT30" s="755"/>
      <c r="AU30" s="756"/>
    </row>
    <row r="31" spans="2:48" ht="27" customHeight="1" thickTop="1" thickBot="1" x14ac:dyDescent="0.2">
      <c r="B31" s="725" t="s">
        <v>375</v>
      </c>
      <c r="C31" s="676"/>
      <c r="D31" s="676"/>
      <c r="E31" s="677"/>
      <c r="F31" s="711">
        <v>1682.6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G1" sqref="G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3.3</v>
      </c>
      <c r="G30" s="712"/>
      <c r="H30" s="214" t="s">
        <v>198</v>
      </c>
      <c r="L30" s="709"/>
      <c r="O30" s="61"/>
      <c r="Q30" s="699">
        <f>+ROUND(Z28,1)+ROUND(Z29,1)+ROUND(Z30,1)</f>
        <v>10</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13.9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H1" workbookViewId="0">
      <selection activeCell="AV1" sqref="AV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0.1</v>
      </c>
      <c r="P27" s="700"/>
      <c r="Q27" s="700"/>
      <c r="R27" s="700"/>
      <c r="S27" s="49" t="s">
        <v>38</v>
      </c>
      <c r="T27" s="70"/>
      <c r="U27" s="70"/>
      <c r="X27" s="68" t="s">
        <v>39</v>
      </c>
      <c r="Y27" s="71"/>
      <c r="AG27" s="58"/>
      <c r="AH27" s="58"/>
      <c r="AI27" s="58"/>
      <c r="AJ27" s="58"/>
      <c r="AK27" s="742">
        <f>+AG18+O27</f>
        <v>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0.1</v>
      </c>
      <c r="G29" s="712"/>
      <c r="H29" s="214" t="s">
        <v>198</v>
      </c>
      <c r="L29" s="709"/>
      <c r="O29" s="61"/>
      <c r="P29" s="148"/>
      <c r="Q29" s="56" t="s">
        <v>183</v>
      </c>
      <c r="R29" s="676" t="s">
        <v>33</v>
      </c>
      <c r="S29" s="692"/>
      <c r="T29" s="692"/>
      <c r="U29" s="693"/>
      <c r="V29" s="53"/>
      <c r="W29" s="72"/>
      <c r="X29" s="697" t="s">
        <v>315</v>
      </c>
      <c r="Y29" s="698"/>
      <c r="Z29" s="690">
        <v>0.1</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0.1</v>
      </c>
      <c r="G30" s="712"/>
      <c r="H30" s="214" t="s">
        <v>198</v>
      </c>
      <c r="L30" s="709"/>
      <c r="O30" s="61"/>
      <c r="Q30" s="699">
        <f>+ROUND(Z28,1)+ROUND(Z29,1)+ROUND(Z30,1)</f>
        <v>0.1</v>
      </c>
      <c r="R30" s="700"/>
      <c r="S30" s="700"/>
      <c r="T30" s="700"/>
      <c r="U30" s="49" t="s">
        <v>16</v>
      </c>
      <c r="X30" s="697" t="s">
        <v>186</v>
      </c>
      <c r="Y30" s="698"/>
      <c r="Z30" s="690">
        <v>0</v>
      </c>
      <c r="AA30" s="691"/>
      <c r="AB30" s="691"/>
      <c r="AC30" s="691"/>
      <c r="AD30" s="691"/>
      <c r="AE30" s="49" t="s">
        <v>13</v>
      </c>
      <c r="AK30" s="651">
        <v>0.1</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BB23" sqref="BB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トオカツフーズ株式会社　横浜鶴見工場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0.2</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0.2</v>
      </c>
      <c r="P27" s="700"/>
      <c r="Q27" s="700"/>
      <c r="R27" s="700"/>
      <c r="S27" s="49" t="s">
        <v>38</v>
      </c>
      <c r="T27" s="70"/>
      <c r="U27" s="70"/>
      <c r="X27" s="68" t="s">
        <v>39</v>
      </c>
      <c r="Y27" s="71"/>
      <c r="AG27" s="58"/>
      <c r="AH27" s="58"/>
      <c r="AI27" s="58"/>
      <c r="AJ27" s="58"/>
      <c r="AK27" s="742">
        <f>+AG18+O27</f>
        <v>0.2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0.2</v>
      </c>
      <c r="G29" s="712"/>
      <c r="H29" s="214" t="s">
        <v>198</v>
      </c>
      <c r="L29" s="709"/>
      <c r="O29" s="61"/>
      <c r="P29" s="148"/>
      <c r="Q29" s="56" t="s">
        <v>183</v>
      </c>
      <c r="R29" s="676" t="s">
        <v>33</v>
      </c>
      <c r="S29" s="692"/>
      <c r="T29" s="692"/>
      <c r="U29" s="693"/>
      <c r="V29" s="53"/>
      <c r="W29" s="72"/>
      <c r="X29" s="697" t="s">
        <v>315</v>
      </c>
      <c r="Y29" s="698"/>
      <c r="Z29" s="690">
        <v>0.2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0.2</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875" style="10" customWidth="1"/>
    <col min="4" max="4" width="4.5" style="10" customWidth="1"/>
    <col min="5" max="5" width="3.875" style="10" customWidth="1"/>
    <col min="6" max="6" width="40.875" style="10" customWidth="1"/>
    <col min="7" max="7" width="9.875" style="10" customWidth="1"/>
    <col min="8" max="8" width="10.375" style="10" customWidth="1"/>
    <col min="9" max="26" width="9.875" style="10" customWidth="1"/>
    <col min="27" max="27" width="11.8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トオカツフーズ株式会社　横浜鶴見工場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290.5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536.29999999999995</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1682.6</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13.9</v>
      </c>
      <c r="T9" s="377">
        <f>IF(OR(ｾ.ｶﾞﾗｽ･ｺﾝｸﾘ･陶磁器くず!F24&gt;0,ｾ.ｶﾞﾗｽ･ｺﾝｸﾘ･陶磁器くず!F24&lt;0),ｾ.ｶﾞﾗｽ･ｺﾝｸﾘ･陶磁器くず!F24,IF(T$19&gt;0,"0",0))</f>
        <v>0.1</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0.2</v>
      </c>
      <c r="AA9" s="379">
        <f>IF(SUM(G9:Z9)&gt;0,SUM(G9:Z9),IF(AA$19&gt;0,"0",0))</f>
        <v>2523.5999999999995</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t="str">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t="str">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t="str">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t="str">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290.5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536.29999999999995</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1682.6</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13.9</v>
      </c>
      <c r="T14" s="383">
        <f>IF(OR(ｾ.ｶﾞﾗｽ･ｺﾝｸﾘ･陶磁器くず!F29&gt;0,ｾ.ｶﾞﾗｽ･ｺﾝｸﾘ･陶磁器くず!F29&lt;0),ｾ.ｶﾞﾗｽ･ｺﾝｸﾘ･陶磁器くず!F29,IF(T$19&gt;0,"0",0))</f>
        <v>0.1</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0.2</v>
      </c>
      <c r="AA14" s="385">
        <f t="shared" si="0"/>
        <v>2523.5999999999995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290.5</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478</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1069.2</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3.3</v>
      </c>
      <c r="T15" s="383">
        <f>IF(OR(ｾ.ｶﾞﾗｽ･ｺﾝｸﾘ･陶磁器くず!F30&gt;0,ｾ.ｶﾞﾗｽ･ｺﾝｸﾘ･陶磁器くず!F30&lt;0),ｾ.ｶﾞﾗｽ･ｺﾝｸﾘ･陶磁器くず!F30,IF(T$19&gt;0,"0",0))</f>
        <v>0.1</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f t="shared" si="0"/>
        <v>1841.1</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1682.6</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13.9</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1696.5</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58.3</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t="str">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f t="shared" si="0"/>
        <v>58.3</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478</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t="str">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f t="shared" si="0"/>
        <v>478</v>
      </c>
    </row>
    <row r="19" spans="2:27" ht="24" customHeight="1" thickTop="1" x14ac:dyDescent="0.15">
      <c r="B19" s="169"/>
      <c r="C19" s="174" t="s">
        <v>376</v>
      </c>
      <c r="D19" s="799" t="s">
        <v>377</v>
      </c>
      <c r="E19" s="799"/>
      <c r="F19" s="800"/>
      <c r="G19" s="389">
        <f>+G37+G25+G23+G22+G21-G20</f>
        <v>0</v>
      </c>
      <c r="H19" s="389">
        <f t="shared" ref="H19:Z19" si="1">+H37+H25+H23+H22+H21-H20</f>
        <v>260</v>
      </c>
      <c r="I19" s="389">
        <f t="shared" si="1"/>
        <v>0</v>
      </c>
      <c r="J19" s="389">
        <f t="shared" si="1"/>
        <v>0</v>
      </c>
      <c r="K19" s="389">
        <f t="shared" si="1"/>
        <v>0</v>
      </c>
      <c r="L19" s="389">
        <f t="shared" si="1"/>
        <v>530</v>
      </c>
      <c r="M19" s="389">
        <f t="shared" si="1"/>
        <v>0</v>
      </c>
      <c r="N19" s="389">
        <f t="shared" si="1"/>
        <v>0</v>
      </c>
      <c r="O19" s="389">
        <f t="shared" si="1"/>
        <v>0</v>
      </c>
      <c r="P19" s="389">
        <f t="shared" si="1"/>
        <v>1970</v>
      </c>
      <c r="Q19" s="389">
        <f t="shared" si="1"/>
        <v>0</v>
      </c>
      <c r="R19" s="389">
        <f t="shared" si="1"/>
        <v>0</v>
      </c>
      <c r="S19" s="389">
        <f t="shared" si="1"/>
        <v>10</v>
      </c>
      <c r="T19" s="389">
        <f t="shared" si="1"/>
        <v>0.1</v>
      </c>
      <c r="U19" s="389">
        <f t="shared" si="1"/>
        <v>0</v>
      </c>
      <c r="V19" s="389">
        <f t="shared" si="1"/>
        <v>0</v>
      </c>
      <c r="W19" s="389">
        <f t="shared" si="1"/>
        <v>0</v>
      </c>
      <c r="X19" s="389">
        <f t="shared" si="1"/>
        <v>0</v>
      </c>
      <c r="Y19" s="389">
        <f t="shared" si="1"/>
        <v>0</v>
      </c>
      <c r="Z19" s="390">
        <f t="shared" si="1"/>
        <v>0.2</v>
      </c>
      <c r="AA19" s="391">
        <f t="shared" ref="AA19:AA25" si="2">SUM(G19:Z19)</f>
        <v>2770.2999999999997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260</v>
      </c>
      <c r="I37" s="424">
        <f t="shared" si="8"/>
        <v>0</v>
      </c>
      <c r="J37" s="424">
        <f t="shared" si="8"/>
        <v>0</v>
      </c>
      <c r="K37" s="424">
        <f t="shared" si="8"/>
        <v>0</v>
      </c>
      <c r="L37" s="424">
        <f t="shared" si="8"/>
        <v>530</v>
      </c>
      <c r="M37" s="424">
        <f t="shared" si="8"/>
        <v>0</v>
      </c>
      <c r="N37" s="424">
        <f t="shared" si="8"/>
        <v>0</v>
      </c>
      <c r="O37" s="424">
        <f t="shared" si="8"/>
        <v>0</v>
      </c>
      <c r="P37" s="424">
        <f t="shared" si="8"/>
        <v>1970</v>
      </c>
      <c r="Q37" s="424">
        <f t="shared" si="8"/>
        <v>0</v>
      </c>
      <c r="R37" s="424">
        <f t="shared" si="8"/>
        <v>0</v>
      </c>
      <c r="S37" s="424">
        <f t="shared" si="8"/>
        <v>10</v>
      </c>
      <c r="T37" s="424">
        <f t="shared" si="8"/>
        <v>0.1</v>
      </c>
      <c r="U37" s="424">
        <f t="shared" si="8"/>
        <v>0</v>
      </c>
      <c r="V37" s="424">
        <f t="shared" si="8"/>
        <v>0</v>
      </c>
      <c r="W37" s="424">
        <f t="shared" si="8"/>
        <v>0</v>
      </c>
      <c r="X37" s="424">
        <f t="shared" si="8"/>
        <v>0</v>
      </c>
      <c r="Y37" s="424">
        <f t="shared" si="8"/>
        <v>0</v>
      </c>
      <c r="Z37" s="425">
        <f t="shared" si="8"/>
        <v>0.2</v>
      </c>
      <c r="AA37" s="426">
        <f t="shared" si="4"/>
        <v>2770.2999999999997</v>
      </c>
    </row>
    <row r="38" spans="2:27" ht="24" customHeight="1" x14ac:dyDescent="0.15">
      <c r="B38" s="170"/>
      <c r="C38" s="776"/>
      <c r="D38" s="227"/>
      <c r="E38" s="225" t="s">
        <v>319</v>
      </c>
      <c r="F38" s="443"/>
      <c r="G38" s="415">
        <f t="shared" ref="G38:Z38" si="9">SUM(G39:G41)</f>
        <v>0</v>
      </c>
      <c r="H38" s="415">
        <f t="shared" si="9"/>
        <v>260</v>
      </c>
      <c r="I38" s="415">
        <f t="shared" si="9"/>
        <v>0</v>
      </c>
      <c r="J38" s="415">
        <f t="shared" si="9"/>
        <v>0</v>
      </c>
      <c r="K38" s="415">
        <f t="shared" si="9"/>
        <v>0</v>
      </c>
      <c r="L38" s="415">
        <f t="shared" si="9"/>
        <v>530</v>
      </c>
      <c r="M38" s="415">
        <f t="shared" si="9"/>
        <v>0</v>
      </c>
      <c r="N38" s="415">
        <f t="shared" si="9"/>
        <v>0</v>
      </c>
      <c r="O38" s="415">
        <f t="shared" si="9"/>
        <v>0</v>
      </c>
      <c r="P38" s="415">
        <f t="shared" si="9"/>
        <v>1970</v>
      </c>
      <c r="Q38" s="415">
        <f t="shared" si="9"/>
        <v>0</v>
      </c>
      <c r="R38" s="415">
        <f t="shared" si="9"/>
        <v>0</v>
      </c>
      <c r="S38" s="415">
        <f t="shared" si="9"/>
        <v>10</v>
      </c>
      <c r="T38" s="415">
        <f t="shared" si="9"/>
        <v>0.1</v>
      </c>
      <c r="U38" s="415">
        <f t="shared" si="9"/>
        <v>0</v>
      </c>
      <c r="V38" s="415">
        <f t="shared" si="9"/>
        <v>0</v>
      </c>
      <c r="W38" s="415">
        <f t="shared" si="9"/>
        <v>0</v>
      </c>
      <c r="X38" s="415">
        <f t="shared" si="9"/>
        <v>0</v>
      </c>
      <c r="Y38" s="415">
        <f t="shared" si="9"/>
        <v>0</v>
      </c>
      <c r="Z38" s="416">
        <f t="shared" si="9"/>
        <v>0.2</v>
      </c>
      <c r="AA38" s="417">
        <f t="shared" si="4"/>
        <v>2770.2999999999997</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1970</v>
      </c>
      <c r="Q39" s="418">
        <f>+ｻ.動物系固形不要物!$Z$28</f>
        <v>0</v>
      </c>
      <c r="R39" s="418">
        <f>+ｼ.ｺﾞﾑくず!$Z$28</f>
        <v>0</v>
      </c>
      <c r="S39" s="418">
        <f>+ｽ.金属くず!$Z$28</f>
        <v>10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1980</v>
      </c>
    </row>
    <row r="40" spans="2:27" ht="24" customHeight="1" x14ac:dyDescent="0.15">
      <c r="B40" s="170"/>
      <c r="C40" s="776"/>
      <c r="D40" s="228"/>
      <c r="E40" s="223"/>
      <c r="F40" s="221" t="s">
        <v>318</v>
      </c>
      <c r="G40" s="418">
        <f>+ｱ.燃え殻!$Z$29</f>
        <v>0</v>
      </c>
      <c r="H40" s="418">
        <f>+ｲ.汚泥!$Z$29</f>
        <v>260</v>
      </c>
      <c r="I40" s="418">
        <f>+ｳ.廃油!$Z$29</f>
        <v>0</v>
      </c>
      <c r="J40" s="418">
        <f>+ｴ.廃酸!$Z$29</f>
        <v>0</v>
      </c>
      <c r="K40" s="418">
        <f>+ｵ.廃ｱﾙｶﾘ!$Z$29</f>
        <v>0</v>
      </c>
      <c r="L40" s="418">
        <f>+ｶ.廃ﾌﾟﾗ類!$Z$29</f>
        <v>530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0.1</v>
      </c>
      <c r="U40" s="418">
        <f>+ｿ.鉱さい!$Z$29</f>
        <v>0</v>
      </c>
      <c r="V40" s="418">
        <f>+ﾀ.がれき類!$Z$29</f>
        <v>0</v>
      </c>
      <c r="W40" s="418">
        <f>+ﾁ.動物のふん尿!$Z$29</f>
        <v>0</v>
      </c>
      <c r="X40" s="418">
        <f>+ﾂ.動物の死体!$Z$29</f>
        <v>0</v>
      </c>
      <c r="Y40" s="418">
        <f>+ﾃ.ばいじん!$Z$29</f>
        <v>0</v>
      </c>
      <c r="Z40" s="419">
        <f>+ﾄ.混合廃棄物その他!$Z$29</f>
        <v>0.2</v>
      </c>
      <c r="AA40" s="420">
        <f t="shared" si="4"/>
        <v>790.30000000000007</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260</v>
      </c>
      <c r="I43" s="427">
        <f>+ｳ.廃油!$AK$27</f>
        <v>0</v>
      </c>
      <c r="J43" s="427">
        <f>+ｴ.廃酸!$AK$27</f>
        <v>0</v>
      </c>
      <c r="K43" s="427">
        <f>+ｵ.廃ｱﾙｶﾘ!$AK$27</f>
        <v>0</v>
      </c>
      <c r="L43" s="427">
        <f>+ｶ.廃ﾌﾟﾗ類!$AK$27</f>
        <v>530</v>
      </c>
      <c r="M43" s="427">
        <f>+ｷ.紙くず!$AK$27</f>
        <v>0</v>
      </c>
      <c r="N43" s="427">
        <f>+ｸ.木くず!$AK$27</f>
        <v>0</v>
      </c>
      <c r="O43" s="427">
        <f>+ｹ.繊維くず!$AK$27</f>
        <v>0</v>
      </c>
      <c r="P43" s="427">
        <f>+ｺ.動植物性残さ!$AK$27</f>
        <v>1970</v>
      </c>
      <c r="Q43" s="427">
        <f>+ｻ.動物系固形不要物!$AK$27</f>
        <v>0</v>
      </c>
      <c r="R43" s="427">
        <f>+ｼ.ｺﾞﾑくず!$AK$27</f>
        <v>0</v>
      </c>
      <c r="S43" s="427">
        <f>+ｽ.金属くず!$AK$27</f>
        <v>10</v>
      </c>
      <c r="T43" s="427">
        <f>+ｾ.ｶﾞﾗｽ･ｺﾝｸﾘ･陶磁器くず!$AK$27</f>
        <v>0.1</v>
      </c>
      <c r="U43" s="427">
        <f>+ｿ.鉱さい!$AK$27</f>
        <v>0</v>
      </c>
      <c r="V43" s="427">
        <f>+ﾀ.がれき類!$AK$27</f>
        <v>0</v>
      </c>
      <c r="W43" s="427">
        <f>+ﾁ.動物のふん尿!$AK$27</f>
        <v>0</v>
      </c>
      <c r="X43" s="427">
        <f>+ﾂ.動物の死体!$AK$27</f>
        <v>0</v>
      </c>
      <c r="Y43" s="427">
        <f>+ﾃ.ばいじん!$AK$27</f>
        <v>0</v>
      </c>
      <c r="Z43" s="428">
        <f>+ﾄ.混合廃棄物その他!$AK$27</f>
        <v>0.2</v>
      </c>
      <c r="AA43" s="429">
        <f t="shared" si="4"/>
        <v>2770.2999999999997</v>
      </c>
    </row>
    <row r="44" spans="2:27" ht="24" customHeight="1" x14ac:dyDescent="0.15">
      <c r="B44" s="170"/>
      <c r="C44" s="177"/>
      <c r="D44" s="175" t="s">
        <v>188</v>
      </c>
      <c r="E44" s="778" t="s">
        <v>236</v>
      </c>
      <c r="F44" s="779"/>
      <c r="G44" s="430">
        <f>+ｱ.燃え殻!$AK$30</f>
        <v>0</v>
      </c>
      <c r="H44" s="430">
        <f>+ｲ.汚泥!$AK$30</f>
        <v>260</v>
      </c>
      <c r="I44" s="430">
        <f>+ｳ.廃油!$AK$30</f>
        <v>0</v>
      </c>
      <c r="J44" s="430">
        <f>+ｴ.廃酸!$AK$30</f>
        <v>0</v>
      </c>
      <c r="K44" s="430">
        <f>+ｵ.廃ｱﾙｶﾘ!$AK$30</f>
        <v>0</v>
      </c>
      <c r="L44" s="430">
        <f>+ｶ.廃ﾌﾟﾗ類!$AK$30</f>
        <v>460</v>
      </c>
      <c r="M44" s="430">
        <f>+ｷ.紙くず!$AK$30</f>
        <v>0</v>
      </c>
      <c r="N44" s="430">
        <f>+ｸ.木くず!$AK$30</f>
        <v>0</v>
      </c>
      <c r="O44" s="430">
        <f>+ｹ.繊維くず!$AK$30</f>
        <v>0</v>
      </c>
      <c r="P44" s="430">
        <f>+ｺ.動植物性残さ!$AK$30</f>
        <v>1050</v>
      </c>
      <c r="Q44" s="430">
        <f>+ｻ.動物系固形不要物!$AK$30</f>
        <v>0</v>
      </c>
      <c r="R44" s="430">
        <f>+ｼ.ｺﾞﾑくず!$AK$30</f>
        <v>0</v>
      </c>
      <c r="S44" s="430">
        <f>+ｽ.金属くず!$AK$30</f>
        <v>0</v>
      </c>
      <c r="T44" s="430">
        <f>+ｾ.ｶﾞﾗｽ･ｺﾝｸﾘ･陶磁器くず!$AK$30</f>
        <v>0.1</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1770.1</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1970</v>
      </c>
      <c r="Q45" s="433">
        <f>+ｻ.動物系固形不要物!$AR$24</f>
        <v>0</v>
      </c>
      <c r="R45" s="433">
        <f>+ｼ.ｺﾞﾑくず!$AR$24</f>
        <v>0</v>
      </c>
      <c r="S45" s="433">
        <f>+ｽ.金属くず!$AR$24</f>
        <v>10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1980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70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70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460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460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550.5</v>
      </c>
      <c r="I55" s="480">
        <f t="shared" si="10"/>
        <v>0</v>
      </c>
      <c r="J55" s="480">
        <f t="shared" si="10"/>
        <v>0</v>
      </c>
      <c r="K55" s="480">
        <f t="shared" si="10"/>
        <v>0</v>
      </c>
      <c r="L55" s="480">
        <f t="shared" si="10"/>
        <v>1066.3</v>
      </c>
      <c r="M55" s="480">
        <f t="shared" si="10"/>
        <v>0</v>
      </c>
      <c r="N55" s="480">
        <f t="shared" si="10"/>
        <v>0</v>
      </c>
      <c r="O55" s="480">
        <f t="shared" si="10"/>
        <v>0</v>
      </c>
      <c r="P55" s="480">
        <f t="shared" si="10"/>
        <v>3652.6</v>
      </c>
      <c r="Q55" s="480">
        <f t="shared" si="10"/>
        <v>0</v>
      </c>
      <c r="R55" s="480">
        <f t="shared" si="10"/>
        <v>0</v>
      </c>
      <c r="S55" s="480">
        <f t="shared" si="10"/>
        <v>23.9</v>
      </c>
      <c r="T55" s="480">
        <f t="shared" si="10"/>
        <v>0.2</v>
      </c>
      <c r="U55" s="480">
        <f t="shared" si="10"/>
        <v>0</v>
      </c>
      <c r="V55" s="480">
        <f t="shared" si="10"/>
        <v>0</v>
      </c>
      <c r="W55" s="480">
        <f t="shared" si="10"/>
        <v>0</v>
      </c>
      <c r="X55" s="480">
        <f t="shared" si="10"/>
        <v>0</v>
      </c>
      <c r="Y55" s="480">
        <f t="shared" si="10"/>
        <v>0</v>
      </c>
      <c r="Z55" s="480">
        <f t="shared" si="10"/>
        <v>0.4</v>
      </c>
      <c r="AA55" s="481">
        <f>+AA9+AA19+AA20</f>
        <v>5293.9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875" style="22" customWidth="1"/>
    <col min="4" max="4" width="3.375" style="22" customWidth="1"/>
    <col min="5" max="5" width="8.87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   ６ 年 ５   月  17  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神奈川県横浜市港北区日吉７-１５-１４</v>
      </c>
      <c r="M16" s="851"/>
      <c r="N16" s="851"/>
      <c r="O16" s="851"/>
      <c r="P16" s="851"/>
      <c r="Q16" s="851"/>
      <c r="R16" s="851"/>
      <c r="S16" s="851"/>
      <c r="T16" s="851"/>
      <c r="U16" s="282"/>
    </row>
    <row r="17" spans="1:21" ht="26.25" customHeight="1" x14ac:dyDescent="0.15">
      <c r="C17" s="86"/>
      <c r="I17" s="25"/>
      <c r="J17" s="25" t="s">
        <v>7</v>
      </c>
      <c r="K17" s="25"/>
      <c r="L17" s="851" t="str">
        <f>+表紙!L41</f>
        <v>トオカツフーズ株式会社 
代表取締役　池田　晋一</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045-564-5813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トオカツフーズ株式会社　横浜鶴見工場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2959</v>
      </c>
      <c r="Q25" s="823"/>
      <c r="R25" s="823"/>
      <c r="S25" s="823"/>
      <c r="T25" s="823"/>
      <c r="U25" s="824"/>
    </row>
    <row r="26" spans="1:21" ht="26.25" customHeight="1" x14ac:dyDescent="0.15">
      <c r="C26" s="570" t="s">
        <v>11</v>
      </c>
      <c r="D26" s="571"/>
      <c r="E26" s="572"/>
      <c r="F26" s="838" t="str">
        <f>+表紙!F50</f>
        <v>神奈川県横浜市鶴見区矢向6-20-48</v>
      </c>
      <c r="G26" s="839"/>
      <c r="H26" s="839"/>
      <c r="I26" s="839"/>
      <c r="J26" s="839"/>
      <c r="K26" s="839"/>
      <c r="L26" s="839"/>
      <c r="M26" s="839"/>
      <c r="N26" s="341" t="s">
        <v>172</v>
      </c>
      <c r="O26"/>
      <c r="P26"/>
      <c r="Q26" s="833" t="str">
        <f>IF(+表紙!Q50="","",+表紙!Q50)</f>
        <v>045-580-1141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Ｅ09－食料品製造業</v>
      </c>
      <c r="G30" s="826"/>
      <c r="H30" s="826"/>
      <c r="I30" s="826"/>
      <c r="J30" s="826"/>
      <c r="K30" s="826"/>
      <c r="L30" s="32" t="s">
        <v>48</v>
      </c>
      <c r="M30" s="32"/>
      <c r="N30" s="632" t="str">
        <f>IF(COUNTA(表紙!N54)=1,+表紙!N54,"")</f>
        <v>弁当、サンドイッチ、惣菜、麺類などの調理済食品、の製造・販売</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f>IF(+表紙!N55="","",+表紙!N55)</f>
        <v>13744</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　807名</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2523.5999999999995</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見込み注文数による生産</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2770.2999999999997</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廃棄ロスの分析による発生原因の情報共有。</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廃プラ、動植物性残渣（生ごみ、パン耳）、汚泥、金属くず、混合廃棄物、電池・蛍光灯</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パン耳の保管・搬出の労務低減検討</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2523.5999999999995</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1841.1</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1696.5</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f>+表紙!K211</f>
        <v>58.3</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f>+表紙!K212</f>
        <v>478</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以前は有価物買取であったパン耳について、収集運搬のみ産業廃棄物として扱う取引に変更したため、前年と比べて動植物性残さ排出量が増加した。</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2770.2999999999997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1770.1</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1980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70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460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排水処理施設の設備更新に伴い、発生する汚泥量の適正化を進める</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2024-05-20T01:54:08Z</dcterms:created>
  <dcterms:modified xsi:type="dcterms:W3CDTF">2024-09-09T10:32:40Z</dcterms:modified>
</cp:coreProperties>
</file>