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<sst xmlns="http://schemas.openxmlformats.org/spreadsheetml/2006/main" count="3276" uniqueCount="461">
  <si>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</si>
  <si>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</si>
  <si>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</si>
  <si>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</si>
  <si>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</si>
  <si>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</si>
  <si>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</si>
  <si>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</si>
  <si>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</si>
  <si>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</si>
  <si>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</si>
  <si>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</si>
  <si>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</si>
  <si>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</si>
  <si>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</si>
  <si>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</si>
  <si>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</si>
  <si>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</si>
  <si>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</si>
  <si>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</si>
  <si>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</si>
  <si>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</si>
  <si>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</si>
  <si>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</si>
  <si>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</si>
  <si>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</si>
  <si>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</si>
  <si>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</si>
  <si>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</si>
  <si>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</si>
  <si>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</si>
  <si>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</si>
  <si>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</si>
  <si>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</si>
  <si>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</si>
  <si>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</si>
  <si>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</si>
  <si>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</si>
  <si>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</si>
  <si>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</si>
  <si>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</si>
  <si>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</si>
  <si>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</si>
  <si>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</si>
  <si>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</si>
  <si>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</si>
  <si>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</si>
  <si>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</si>
  <si>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</si>
  <si>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</si>
  <si>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</si>
  <si>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</si>
  <si>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</si>
  <si>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</si>
  <si>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</si>
  <si>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</si>
  <si>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</si>
  <si>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</si>
  <si>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</si>
  <si>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</si>
  <si>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</si>
  <si>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</si>
  <si>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</si>
  <si>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</si>
  <si>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</si>
  <si>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</si>
  <si>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</si>
  <si>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</si>
  <si>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</si>
  <si>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</si>
  <si>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</si>
  <si>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</si>
  <si>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</si>
  <si>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</si>
  <si>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</si>
  <si>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</si>
  <si>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</si>
  <si>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</si>
  <si>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</si>
  <si>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</si>
  <si>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</si>
  <si>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</si>
  <si>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</si>
  <si>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</si>
  <si>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</si>
  <si>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</si>
  <si>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</si>
  <si>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</si>
  <si>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</si>
  <si>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</si>
  <si>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</si>
  <si>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</si>
  <si>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</si>
  <si>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</si>
  <si>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</si>
  <si>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</si>
  <si>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</si>
  <si>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</si>
  <si>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</si>
  <si>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</si>
  <si>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</si>
  <si>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</si>
  <si>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</si>
  <si>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</si>
  <si>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</si>
  <si>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</si>
  <si>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</si>
  <si>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</si>
  <si>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</si>
  <si>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</si>
  <si>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</si>
  <si>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</si>
  <si>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</si>
  <si>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</si>
  <si>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</si>
  <si>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</si>
  <si>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</si>
  <si>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</si>
  <si>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</si>
  <si>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</si>
  <si>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</si>
  <si>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</si>
  <si>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</si>
  <si>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</si>
  <si>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</si>
  <si>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</si>
  <si>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</si>
  <si>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</si>
  <si>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</si>
  <si>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</si>
  <si>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</si>
  <si>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</si>
  <si>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</si>
  <si>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</si>
  <si>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</si>
  <si>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</si>
  <si>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</si>
  <si>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</si>
  <si>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</si>
  <si>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</si>
  <si>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</si>
  <si>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</si>
  <si>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</si>
  <si>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</si>
  <si>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</si>
  <si>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</si>
  <si>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</si>
  <si>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</si>
  <si>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</si>
  <si>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</si>
  <si>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</si>
  <si>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</si>
  <si>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</si>
  <si>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</si>
  <si>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</si>
  <si>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</si>
  <si>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</si>
  <si>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</si>
  <si>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</si>
  <si>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</si>
  <si>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</si>
  <si>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</si>
  <si>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</si>
  <si>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</si>
  <si>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</si>
  <si>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</si>
  <si>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</si>
  <si>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</si>
  <si>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</si>
  <si>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</si>
  <si>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</si>
  <si>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</si>
  <si>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</si>
  <si>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</si>
  <si>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</si>
  <si>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</si>
  <si>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</si>
  <si>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</si>
  <si>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</si>
  <si>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</si>
  <si>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</si>
  <si>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</si>
  <si>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</si>
  <si>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</si>
  <si>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</si>
  <si>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</si>
  <si>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</si>
  <si>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</si>
  <si>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</si>
  <si>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</si>
  <si>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</si>
  <si>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</si>
  <si>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</si>
  <si>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</si>
  <si>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</si>
  <si>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</si>
  <si>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</si>
  <si>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</si>
  <si>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</si>
  <si>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</si>
  <si>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</si>
  <si>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</si>
  <si>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</si>
  <si>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</si>
  <si>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</si>
  <si>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</si>
  <si>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</si>
  <si>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</si>
  <si>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</si>
  <si>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</si>
  <si>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</si>
  <si>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</si>
  <si>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</si>
  <si>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</si>
  <si>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</si>
  <si>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</si>
  <si>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</si>
  <si>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</si>
  <si>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</si>
  <si>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</si>
  <si>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</si>
  <si>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</si>
  <si>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</si>
  <si>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</si>
  <si>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</si>
  <si>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</si>
  <si>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</si>
  <si>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</si>
  <si>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</si>
  <si>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</si>
  <si>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</si>
  <si>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</si>
  <si>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</si>
  <si>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</si>
  <si>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</si>
  <si>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</si>
  <si>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</si>
  <si>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</si>
  <si>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</si>
  <si>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</si>
  <si>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</si>
  <si>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</si>
  <si>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</si>
  <si>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</si>
  <si>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</si>
  <si>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</si>
  <si>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</si>
  <si>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</si>
  <si>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</si>
  <si>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</si>
  <si>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</si>
  <si>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</si>
  <si>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</si>
  <si>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</si>
  <si>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</si>
  <si>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</si>
  <si>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</si>
  <si>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</si>
  <si>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</si>
  <si>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</si>
  <si>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</si>
  <si>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</si>
  <si>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</si>
  <si>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</si>
  <si>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</si>
  <si>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</si>
  <si>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</si>
  <si>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</si>
  <si>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</si>
  <si>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</si>
  <si>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</si>
  <si>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</si>
  <si>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</si>
  <si>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</si>
  <si>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</si>
  <si>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</si>
  <si>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</si>
  <si>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</si>
  <si>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</si>
  <si>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</si>
  <si>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</si>
  <si>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</si>
  <si>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</si>
  <si>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</si>
  <si>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</si>
  <si>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</si>
  <si>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</si>
  <si>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</si>
  <si>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</si>
  <si>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</si>
  <si>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</si>
  <si>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</si>
  <si>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</si>
  <si>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</si>
  <si>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</si>
  <si>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</si>
  <si>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</si>
  <si>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</si>
  <si>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</si>
  <si>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</si>
  <si>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</si>
  <si>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</si>
  <si>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</si>
  <si>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</si>
  <si>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</si>
  <si>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</si>
  <si>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</si>
  <si>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</si>
  <si>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</si>
  <si>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</si>
  <si>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</si>
  <si>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</si>
  <si>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</si>
  <si>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</si>
  <si>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</si>
  <si>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</si>
  <si>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</si>
  <si>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</si>
  <si>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</si>
  <si>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</si>
  <si>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</si>
  <si>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</si>
  <si>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</si>
  <si>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</si>
  <si>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</si>
  <si>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</si>
  <si>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</si>
  <si>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</si>
  <si>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</si>
  <si>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</si>
  <si>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</si>
  <si>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</si>
  <si>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</si>
  <si>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</si>
  <si>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</si>
  <si>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</si>
  <si>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</si>
  <si>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</si>
  <si>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</si>
  <si>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</si>
  <si>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</si>
  <si>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</si>
  <si>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</si>
  <si>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</si>
  <si>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</si>
  <si>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</si>
  <si>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</si>
  <si>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</si>
  <si>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</si>
  <si>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</si>
  <si>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</si>
  <si>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</si>
  <si>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</si>
  <si>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</si>
  <si>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</si>
  <si>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</si>
  <si>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</si>
  <si>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</si>
  <si>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</si>
  <si>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</si>
  <si>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</si>
  <si>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</si>
  <si>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</si>
  <si>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</si>
  <si>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</si>
  <si>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</si>
  <si>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</si>
  <si>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</si>
  <si>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</si>
  <si>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</si>
  <si>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</si>
  <si>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</si>
  <si>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</si>
  <si>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</si>
  <si>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</si>
  <si>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</si>
  <si>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</si>
  <si>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</si>
  <si>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</si>
  <si>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</si>
  <si>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</si>
  <si>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</si>
  <si>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</si>
  <si>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</si>
  <si>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</si>
  <si>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</si>
  <si>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</si>
  <si>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</si>
  <si>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</si>
  <si>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</si>
  <si>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</si>
  <si>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</si>
  <si>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</si>
  <si>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</si>
  <si>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</si>
  <si>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</si>
  <si>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</si>
  <si>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</si>
  <si>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</si>
  <si>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</si>
  <si>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</si>
  <si>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</si>
  <si>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</si>
  <si>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</si>
  <si>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</si>
  <si>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</si>
  <si>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</si>
  <si>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</si>
  <si>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</si>
  <si>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</si>
  <si>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</si>
  <si>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</si>
  <si>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</si>
  <si>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</si>
  <si>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</si>
  <si>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</si>
  <si>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</si>
  <si>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</si>
  <si>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</si>
  <si>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</si>
  <si>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</si>
  <si>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</si>
  <si>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</si>
  <si>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</si>
  <si>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</si>
  <si>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</si>
  <si>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</si>
  <si>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</si>
  <si>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</si>
  <si>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</si>
  <si>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</si>
  <si>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</si>
  <si>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</si>
  <si>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</si>
  <si>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</si>
  <si>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</si>
  <si>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</si>
  <si>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</si>
  <si>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</si>
  <si>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</si>
  <si>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</si>
  <si>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</si>
  <si>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</si>
  <si>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</si>
  <si>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</si>
  <si>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</si>
  <si>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</si>
  <si>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</si>
  <si>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</si>
  <si>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</si>
  <si>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</si>
  <si>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</si>
  <si>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トオカツフーズ株式会社 
代表取締役　池田　晋一</t>
    <phoneticPr fontId="3"/>
  </si>
  <si>
    <t>045-580-1141</t>
    <phoneticPr fontId="3"/>
  </si>
  <si>
    <t>弁当、サンドイッチ、惣菜、麺類などの調理済食品、の製造・販売</t>
    <phoneticPr fontId="3"/>
  </si>
  <si>
    <t>神奈川県横浜市港北区日吉７-１５-１４</t>
    <phoneticPr fontId="3"/>
  </si>
  <si>
    <t>045-564-5813</t>
    <phoneticPr fontId="3"/>
  </si>
  <si>
    <t>トオカツフーズ株式会社　横浜鶴見工場</t>
    <phoneticPr fontId="3"/>
  </si>
  <si>
    <t>神奈川県横浜市鶴見区矢向6-20-48</t>
    <phoneticPr fontId="3"/>
  </si>
  <si>
    <t>　807名</t>
    <rPh sb="4" eb="5">
      <t>メイ</t>
    </rPh>
    <phoneticPr fontId="3"/>
  </si>
  <si>
    <t>令和  ６  年 ５  月  17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</si>
</sst>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P34" sqref="P34"/>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455</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2959</v>
      </c>
      <c r="N48" s="489"/>
      <c r="O48" s="490"/>
    </row>
    <row r="49" spans="3:21" ht="18" customHeight="1" x14ac:dyDescent="0.15">
      <c r="C49" s="467" t="s">
        <v>11</v>
      </c>
      <c r="D49" s="468"/>
      <c r="E49" s="469"/>
      <c r="F49" s="522" t="s">
        <v>458</v>
      </c>
      <c r="G49" s="523"/>
      <c r="H49" s="523"/>
      <c r="I49" s="523"/>
      <c r="J49" s="523"/>
      <c r="K49" s="523"/>
      <c r="L49" s="126" t="s">
        <v>172</v>
      </c>
      <c r="M49" s="394"/>
      <c r="N49" s="491" t="s">
        <v>453</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118</v>
      </c>
      <c r="G52" s="427"/>
      <c r="H52" s="427"/>
      <c r="I52" s="427"/>
      <c r="J52" s="30" t="s">
        <v>47</v>
      </c>
      <c r="K52" s="30"/>
      <c r="L52" s="428" t="s">
        <v>454</v>
      </c>
      <c r="M52" s="428"/>
      <c r="N52" s="429"/>
      <c r="O52" s="430"/>
    </row>
    <row r="53" spans="3:21" ht="22.5" customHeight="1" x14ac:dyDescent="0.15">
      <c r="C53" s="296"/>
      <c r="D53" s="307" t="s">
        <v>19</v>
      </c>
      <c r="E53" s="308" t="s">
        <v>365</v>
      </c>
      <c r="F53" s="417" t="s">
        <v>366</v>
      </c>
      <c r="G53" s="418"/>
      <c r="H53" s="419"/>
      <c r="I53" s="417" t="s">
        <v>367</v>
      </c>
      <c r="J53" s="421"/>
      <c r="K53" s="431"/>
      <c r="L53" s="422">
        <v>13744</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1745</v>
      </c>
      <c r="I63" s="241" t="s">
        <v>4</v>
      </c>
      <c r="J63" s="447" t="s">
        <v>324</v>
      </c>
      <c r="K63" s="448"/>
      <c r="L63" s="449"/>
      <c r="M63" s="442">
        <f>+別紙!AA14</f>
        <v>1745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1695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1003</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f>+別紙!AA17</f>
        <v>50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f>+別紙!AA18</f>
        <v>450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4" zoomScaleNormal="100" workbookViewId="0">
      <selection activeCell="F1" sqref="F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290.5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240</v>
      </c>
      <c r="E24" s="603"/>
      <c r="F24" s="603"/>
      <c r="G24" s="195" t="s">
        <v>198</v>
      </c>
      <c r="H24" s="581">
        <f>+F12</f>
        <v>290.5</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290.5</v>
      </c>
      <c r="Q27" s="586"/>
      <c r="R27" s="586"/>
      <c r="S27" s="586"/>
      <c r="T27" s="44" t="s">
        <v>38</v>
      </c>
      <c r="U27" s="64"/>
      <c r="V27" s="64"/>
      <c r="Y27" s="62" t="s">
        <v>39</v>
      </c>
      <c r="Z27" s="65"/>
      <c r="AH27" s="53"/>
      <c r="AI27" s="53"/>
      <c r="AJ27" s="53"/>
      <c r="AK27" s="53"/>
      <c r="AL27" s="549">
        <f>+AH18+P27</f>
        <v>290.5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240</v>
      </c>
      <c r="E29" s="603"/>
      <c r="F29" s="603"/>
      <c r="G29" s="195" t="s">
        <v>198</v>
      </c>
      <c r="H29" s="581">
        <f>+AL27</f>
        <v>290.5</v>
      </c>
      <c r="I29" s="582"/>
      <c r="J29" s="195" t="s">
        <v>198</v>
      </c>
      <c r="M29" s="555"/>
      <c r="P29" s="56"/>
      <c r="Q29" s="144"/>
      <c r="R29" s="51" t="s">
        <v>183</v>
      </c>
      <c r="S29" s="557" t="s">
        <v>33</v>
      </c>
      <c r="T29" s="571"/>
      <c r="U29" s="571"/>
      <c r="V29" s="572"/>
      <c r="W29" s="48"/>
      <c r="X29" s="66"/>
      <c r="Y29" s="587" t="s">
        <v>258</v>
      </c>
      <c r="Z29" s="588"/>
      <c r="AA29" s="543">
        <v>290.5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240</v>
      </c>
      <c r="E30" s="603"/>
      <c r="F30" s="603"/>
      <c r="G30" s="195" t="s">
        <v>198</v>
      </c>
      <c r="H30" s="581">
        <f>+AL30</f>
        <v>290.5</v>
      </c>
      <c r="I30" s="582"/>
      <c r="J30" s="195" t="s">
        <v>198</v>
      </c>
      <c r="M30" s="555"/>
      <c r="P30" s="56"/>
      <c r="R30" s="585">
        <f>+ROUND(AA28,1)+ROUND(AA29,1)+ROUND(AA30,1)</f>
        <v>290.5</v>
      </c>
      <c r="S30" s="586"/>
      <c r="T30" s="586"/>
      <c r="U30" s="586"/>
      <c r="V30" s="44" t="s">
        <v>16</v>
      </c>
      <c r="Y30" s="587" t="s">
        <v>186</v>
      </c>
      <c r="Z30" s="588"/>
      <c r="AA30" s="543">
        <v>0</v>
      </c>
      <c r="AB30" s="544"/>
      <c r="AC30" s="544"/>
      <c r="AD30" s="544"/>
      <c r="AE30" s="544"/>
      <c r="AF30" s="44" t="s">
        <v>13</v>
      </c>
      <c r="AL30" s="535">
        <v>290.5</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P25"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536.29999999999995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500</v>
      </c>
      <c r="E24" s="603"/>
      <c r="F24" s="603"/>
      <c r="G24" s="195" t="s">
        <v>198</v>
      </c>
      <c r="H24" s="581">
        <f>+F12</f>
        <v>536.29999999999995</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536.29999999999995</v>
      </c>
      <c r="Q27" s="586"/>
      <c r="R27" s="586"/>
      <c r="S27" s="586"/>
      <c r="T27" s="44" t="s">
        <v>38</v>
      </c>
      <c r="U27" s="64"/>
      <c r="V27" s="64"/>
      <c r="Y27" s="62" t="s">
        <v>39</v>
      </c>
      <c r="Z27" s="65"/>
      <c r="AH27" s="53"/>
      <c r="AI27" s="53"/>
      <c r="AJ27" s="53"/>
      <c r="AK27" s="53"/>
      <c r="AL27" s="549">
        <f>+AH18+P27</f>
        <v>536.29999999999995</v>
      </c>
      <c r="AM27" s="550"/>
      <c r="AN27" s="550"/>
      <c r="AO27" s="550"/>
      <c r="AP27" s="52" t="s">
        <v>13</v>
      </c>
      <c r="AQ27" s="268"/>
      <c r="AR27" s="128"/>
      <c r="AS27" s="535">
        <v>58.3</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500</v>
      </c>
      <c r="E29" s="603"/>
      <c r="F29" s="603"/>
      <c r="G29" s="195" t="s">
        <v>198</v>
      </c>
      <c r="H29" s="581">
        <f>+AL27</f>
        <v>536.29999999999995</v>
      </c>
      <c r="I29" s="582"/>
      <c r="J29" s="195" t="s">
        <v>198</v>
      </c>
      <c r="M29" s="555"/>
      <c r="P29" s="56"/>
      <c r="Q29" s="144"/>
      <c r="R29" s="51" t="s">
        <v>183</v>
      </c>
      <c r="S29" s="557" t="s">
        <v>33</v>
      </c>
      <c r="T29" s="571"/>
      <c r="U29" s="571"/>
      <c r="V29" s="572"/>
      <c r="W29" s="48"/>
      <c r="X29" s="66"/>
      <c r="Y29" s="587" t="s">
        <v>258</v>
      </c>
      <c r="Z29" s="588"/>
      <c r="AA29" s="543">
        <v>536.29999999999995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450</v>
      </c>
      <c r="E30" s="603"/>
      <c r="F30" s="603"/>
      <c r="G30" s="195" t="s">
        <v>198</v>
      </c>
      <c r="H30" s="581">
        <f>+AL30</f>
        <v>478</v>
      </c>
      <c r="I30" s="582"/>
      <c r="J30" s="195" t="s">
        <v>198</v>
      </c>
      <c r="M30" s="555"/>
      <c r="P30" s="56"/>
      <c r="R30" s="585">
        <f>+ROUND(AA28,1)+ROUND(AA29,1)+ROUND(AA30,1)</f>
        <v>536.29999999999995</v>
      </c>
      <c r="S30" s="586"/>
      <c r="T30" s="586"/>
      <c r="U30" s="586"/>
      <c r="V30" s="44" t="s">
        <v>16</v>
      </c>
      <c r="Y30" s="587" t="s">
        <v>186</v>
      </c>
      <c r="Z30" s="588"/>
      <c r="AA30" s="543">
        <v>0</v>
      </c>
      <c r="AB30" s="544"/>
      <c r="AC30" s="544"/>
      <c r="AD30" s="544"/>
      <c r="AE30" s="544"/>
      <c r="AF30" s="44" t="s">
        <v>13</v>
      </c>
      <c r="AL30" s="535">
        <v>478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478</v>
      </c>
      <c r="AT31" s="574"/>
      <c r="AU31" s="574"/>
      <c r="AV31" s="163" t="s">
        <v>13</v>
      </c>
      <c r="AW31" s="413"/>
    </row>
    <row r="32" spans="2:49" ht="27" customHeight="1" thickTop="1" thickBot="1" x14ac:dyDescent="0.2">
      <c r="B32" s="614" t="s">
        <v>428</v>
      </c>
      <c r="C32" s="615"/>
      <c r="D32" s="603">
        <v>50</v>
      </c>
      <c r="E32" s="603"/>
      <c r="F32" s="603"/>
      <c r="G32" s="195" t="s">
        <v>198</v>
      </c>
      <c r="H32" s="581">
        <f>+AS27</f>
        <v>58.3</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450</v>
      </c>
      <c r="E33" s="570"/>
      <c r="F33" s="570"/>
      <c r="G33" s="196" t="s">
        <v>198</v>
      </c>
      <c r="H33" s="583">
        <f>+AS31</f>
        <v>478</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G1" sqref="G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1682.6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v>
      </c>
      <c r="E24" s="603"/>
      <c r="F24" s="603"/>
      <c r="G24" s="195" t="s">
        <v>198</v>
      </c>
      <c r="H24" s="581">
        <f>+F12</f>
        <v>1682.6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1682.6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1682.6</v>
      </c>
      <c r="Q27" s="586"/>
      <c r="R27" s="586"/>
      <c r="S27" s="586"/>
      <c r="T27" s="44" t="s">
        <v>38</v>
      </c>
      <c r="U27" s="64"/>
      <c r="V27" s="64"/>
      <c r="Y27" s="62" t="s">
        <v>39</v>
      </c>
      <c r="Z27" s="65"/>
      <c r="AH27" s="53"/>
      <c r="AI27" s="53"/>
      <c r="AJ27" s="53"/>
      <c r="AK27" s="53"/>
      <c r="AL27" s="549">
        <f>+AH18+P27</f>
        <v>1682.6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1682.6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v>
      </c>
      <c r="E29" s="603"/>
      <c r="F29" s="603"/>
      <c r="G29" s="195" t="s">
        <v>198</v>
      </c>
      <c r="H29" s="581">
        <f>+AL27</f>
        <v>1682.6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1000</v>
      </c>
      <c r="E30" s="603"/>
      <c r="F30" s="603"/>
      <c r="G30" s="195" t="s">
        <v>198</v>
      </c>
      <c r="H30" s="581">
        <f>+AL30</f>
        <v>1069.2</v>
      </c>
      <c r="I30" s="582"/>
      <c r="J30" s="195" t="s">
        <v>198</v>
      </c>
      <c r="M30" s="555"/>
      <c r="P30" s="56"/>
      <c r="R30" s="585">
        <f>+ROUND(AA28,1)+ROUND(AA29,1)+ROUND(AA30,1)</f>
        <v>1682.6</v>
      </c>
      <c r="S30" s="586"/>
      <c r="T30" s="586"/>
      <c r="U30" s="586"/>
      <c r="V30" s="44" t="s">
        <v>16</v>
      </c>
      <c r="Y30" s="587" t="s">
        <v>186</v>
      </c>
      <c r="Z30" s="588"/>
      <c r="AA30" s="543">
        <v>0</v>
      </c>
      <c r="AB30" s="544"/>
      <c r="AC30" s="544"/>
      <c r="AD30" s="544"/>
      <c r="AE30" s="544"/>
      <c r="AF30" s="44" t="s">
        <v>13</v>
      </c>
      <c r="AL30" s="535">
        <v>1069.2</v>
      </c>
      <c r="AM30" s="536"/>
      <c r="AN30" s="536"/>
      <c r="AO30" s="536"/>
      <c r="AP30" s="52" t="s">
        <v>13</v>
      </c>
      <c r="AS30" s="580"/>
      <c r="AT30" s="577"/>
      <c r="AU30" s="577"/>
      <c r="AV30" s="578"/>
      <c r="AW30" s="413"/>
    </row>
    <row r="31" spans="2:49" ht="27" customHeight="1" thickTop="1" thickBot="1" x14ac:dyDescent="0.2">
      <c r="B31" s="614" t="s">
        <v>226</v>
      </c>
      <c r="C31" s="615"/>
      <c r="D31" s="603">
        <v>1000</v>
      </c>
      <c r="E31" s="603"/>
      <c r="F31" s="603"/>
      <c r="G31" s="195" t="s">
        <v>198</v>
      </c>
      <c r="H31" s="581">
        <f>+AS24</f>
        <v>1682.6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13.9</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13.9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13.9</v>
      </c>
      <c r="Q27" s="586"/>
      <c r="R27" s="586"/>
      <c r="S27" s="586"/>
      <c r="T27" s="44" t="s">
        <v>38</v>
      </c>
      <c r="U27" s="64"/>
      <c r="V27" s="64"/>
      <c r="Y27" s="62" t="s">
        <v>39</v>
      </c>
      <c r="Z27" s="65"/>
      <c r="AH27" s="53"/>
      <c r="AI27" s="53"/>
      <c r="AJ27" s="53"/>
      <c r="AK27" s="53"/>
      <c r="AL27" s="549">
        <f>+AH18+P27</f>
        <v>13.9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13.9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3.3</v>
      </c>
      <c r="I30" s="582"/>
      <c r="J30" s="195" t="s">
        <v>198</v>
      </c>
      <c r="M30" s="555"/>
      <c r="P30" s="56"/>
      <c r="R30" s="585">
        <f>+ROUND(AA28,1)+ROUND(AA29,1)+ROUND(AA30,1)</f>
        <v>13.9</v>
      </c>
      <c r="S30" s="586"/>
      <c r="T30" s="586"/>
      <c r="U30" s="586"/>
      <c r="V30" s="44" t="s">
        <v>16</v>
      </c>
      <c r="Y30" s="587" t="s">
        <v>186</v>
      </c>
      <c r="Z30" s="588"/>
      <c r="AA30" s="543">
        <v>0</v>
      </c>
      <c r="AB30" s="544"/>
      <c r="AC30" s="544"/>
      <c r="AD30" s="544"/>
      <c r="AE30" s="544"/>
      <c r="AF30" s="44" t="s">
        <v>13</v>
      </c>
      <c r="AL30" s="535">
        <v>3.3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13.9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0.1</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0.1</v>
      </c>
      <c r="Q27" s="586"/>
      <c r="R27" s="586"/>
      <c r="S27" s="586"/>
      <c r="T27" s="44" t="s">
        <v>38</v>
      </c>
      <c r="U27" s="64"/>
      <c r="V27" s="64"/>
      <c r="Y27" s="62" t="s">
        <v>39</v>
      </c>
      <c r="Z27" s="65"/>
      <c r="AH27" s="53"/>
      <c r="AI27" s="53"/>
      <c r="AJ27" s="53"/>
      <c r="AK27" s="53"/>
      <c r="AL27" s="549">
        <f>+AH18+P27</f>
        <v>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0.1</v>
      </c>
      <c r="I29" s="582"/>
      <c r="J29" s="195" t="s">
        <v>198</v>
      </c>
      <c r="M29" s="555"/>
      <c r="P29" s="56"/>
      <c r="Q29" s="144"/>
      <c r="R29" s="51" t="s">
        <v>183</v>
      </c>
      <c r="S29" s="557" t="s">
        <v>33</v>
      </c>
      <c r="T29" s="571"/>
      <c r="U29" s="571"/>
      <c r="V29" s="572"/>
      <c r="W29" s="48"/>
      <c r="X29" s="66"/>
      <c r="Y29" s="587" t="s">
        <v>258</v>
      </c>
      <c r="Z29" s="588"/>
      <c r="AA29" s="543">
        <v>0.1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0.1</v>
      </c>
      <c r="I30" s="582"/>
      <c r="J30" s="195" t="s">
        <v>198</v>
      </c>
      <c r="M30" s="555"/>
      <c r="P30" s="56"/>
      <c r="R30" s="585">
        <f>+ROUND(AA28,1)+ROUND(AA29,1)+ROUND(AA30,1)</f>
        <v>0.1</v>
      </c>
      <c r="S30" s="586"/>
      <c r="T30" s="586"/>
      <c r="U30" s="586"/>
      <c r="V30" s="44" t="s">
        <v>16</v>
      </c>
      <c r="Y30" s="587" t="s">
        <v>186</v>
      </c>
      <c r="Z30" s="588"/>
      <c r="AA30" s="543">
        <v>0</v>
      </c>
      <c r="AB30" s="544"/>
      <c r="AC30" s="544"/>
      <c r="AD30" s="544"/>
      <c r="AE30" s="544"/>
      <c r="AF30" s="44" t="s">
        <v>13</v>
      </c>
      <c r="AL30" s="535">
        <v>0.1</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G1" sqref="G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トオカツフーズ株式会社　横浜鶴見工場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v>
      </c>
      <c r="E24" s="603"/>
      <c r="F24" s="603"/>
      <c r="G24" s="195" t="s">
        <v>198</v>
      </c>
      <c r="H24" s="581">
        <f>+F12</f>
        <v>0.2</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0.2</v>
      </c>
      <c r="Q27" s="586"/>
      <c r="R27" s="586"/>
      <c r="S27" s="586"/>
      <c r="T27" s="44" t="s">
        <v>38</v>
      </c>
      <c r="U27" s="64"/>
      <c r="V27" s="64"/>
      <c r="Y27" s="62" t="s">
        <v>39</v>
      </c>
      <c r="Z27" s="65"/>
      <c r="AH27" s="53"/>
      <c r="AI27" s="53"/>
      <c r="AJ27" s="53"/>
      <c r="AK27" s="53"/>
      <c r="AL27" s="549">
        <f>+AH18+P27</f>
        <v>0.2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v>
      </c>
      <c r="E29" s="603"/>
      <c r="F29" s="603"/>
      <c r="G29" s="195" t="s">
        <v>198</v>
      </c>
      <c r="H29" s="581">
        <f>+AL27</f>
        <v>0.2</v>
      </c>
      <c r="I29" s="582"/>
      <c r="J29" s="195" t="s">
        <v>198</v>
      </c>
      <c r="M29" s="555"/>
      <c r="P29" s="56"/>
      <c r="Q29" s="144"/>
      <c r="R29" s="51" t="s">
        <v>183</v>
      </c>
      <c r="S29" s="557" t="s">
        <v>33</v>
      </c>
      <c r="T29" s="571"/>
      <c r="U29" s="571"/>
      <c r="V29" s="572"/>
      <c r="W29" s="48"/>
      <c r="X29" s="66"/>
      <c r="Y29" s="587" t="s">
        <v>258</v>
      </c>
      <c r="Z29" s="588"/>
      <c r="AA29" s="543">
        <v>0.2</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v>
      </c>
      <c r="E30" s="603"/>
      <c r="F30" s="603"/>
      <c r="G30" s="195" t="s">
        <v>198</v>
      </c>
      <c r="H30" s="581">
        <f>+AL30</f>
        <v>0</v>
      </c>
      <c r="I30" s="582"/>
      <c r="J30" s="195" t="s">
        <v>198</v>
      </c>
      <c r="M30" s="555"/>
      <c r="P30" s="56"/>
      <c r="R30" s="585">
        <f>+ROUND(AA28,1)+ROUND(AA29,1)+ROUND(AA30,1)</f>
        <v>0.2</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election activeCell="AA12" sqref="AA12"/>
    </sheetView>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トオカツフーズ株式会社　横浜鶴見工場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240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500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1000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v>
      </c>
      <c r="AA9" s="322">
        <f>IF(SUM(G9:Z9)&gt;0,SUM(G9:Z9),IF(AA$19&gt;0,"0",0))</f>
        <v>1745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t="str">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t="str">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t="str">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t="str">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240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500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1000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v>
      </c>
      <c r="AA14" s="328">
        <f t="shared" si="0"/>
        <v>1745</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240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450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1000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v>
      </c>
      <c r="AA15" s="328">
        <f t="shared" si="0"/>
        <v>1695</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1000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v>
      </c>
      <c r="AA16" s="328">
        <f t="shared" si="0"/>
        <v>1003</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50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t="str">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f t="shared" si="0"/>
        <v>50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450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t="str">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f t="shared" si="0"/>
        <v>450</v>
      </c>
    </row>
    <row r="19" spans="2:27" ht="24" customHeight="1" thickTop="1" x14ac:dyDescent="0.15">
      <c r="B19" s="166"/>
      <c r="C19" s="171" t="s">
        <v>334</v>
      </c>
      <c r="D19" s="670" t="s">
        <v>335</v>
      </c>
      <c r="E19" s="670"/>
      <c r="F19" s="671"/>
      <c r="G19" s="332">
        <f t="shared" ref="G19:Z19" si="1">+G37+G25+G23+G22+G21-G20</f>
        <v>0</v>
      </c>
      <c r="H19" s="332">
        <f t="shared" si="1"/>
        <v>290.5</v>
      </c>
      <c r="I19" s="332">
        <f t="shared" si="1"/>
        <v>0</v>
      </c>
      <c r="J19" s="332">
        <f t="shared" si="1"/>
        <v>0</v>
      </c>
      <c r="K19" s="332">
        <f t="shared" si="1"/>
        <v>0</v>
      </c>
      <c r="L19" s="332">
        <f t="shared" si="1"/>
        <v>536.29999999999995</v>
      </c>
      <c r="M19" s="332">
        <f t="shared" si="1"/>
        <v>0</v>
      </c>
      <c r="N19" s="332">
        <f t="shared" si="1"/>
        <v>0</v>
      </c>
      <c r="O19" s="332">
        <f t="shared" si="1"/>
        <v>0</v>
      </c>
      <c r="P19" s="332">
        <f t="shared" si="1"/>
        <v>1682.6</v>
      </c>
      <c r="Q19" s="332">
        <f t="shared" si="1"/>
        <v>0</v>
      </c>
      <c r="R19" s="332">
        <f t="shared" si="1"/>
        <v>0</v>
      </c>
      <c r="S19" s="332">
        <f t="shared" si="1"/>
        <v>13.9</v>
      </c>
      <c r="T19" s="332">
        <f t="shared" si="1"/>
        <v>0.1</v>
      </c>
      <c r="U19" s="332">
        <f t="shared" si="1"/>
        <v>0</v>
      </c>
      <c r="V19" s="332">
        <f t="shared" si="1"/>
        <v>0</v>
      </c>
      <c r="W19" s="332">
        <f t="shared" si="1"/>
        <v>0</v>
      </c>
      <c r="X19" s="332">
        <f t="shared" si="1"/>
        <v>0</v>
      </c>
      <c r="Y19" s="332">
        <f t="shared" si="1"/>
        <v>0</v>
      </c>
      <c r="Z19" s="333">
        <f t="shared" si="1"/>
        <v>0.2</v>
      </c>
      <c r="AA19" s="334">
        <f t="shared" ref="AA19:AA25" si="2">SUM(G19:Z19)</f>
        <v>2523.5999999999995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290.5</v>
      </c>
      <c r="I37" s="368">
        <f t="shared" si="8"/>
        <v>0</v>
      </c>
      <c r="J37" s="368">
        <f t="shared" si="8"/>
        <v>0</v>
      </c>
      <c r="K37" s="368">
        <f t="shared" si="8"/>
        <v>0</v>
      </c>
      <c r="L37" s="368">
        <f t="shared" si="8"/>
        <v>536.29999999999995</v>
      </c>
      <c r="M37" s="368">
        <f t="shared" si="8"/>
        <v>0</v>
      </c>
      <c r="N37" s="368">
        <f t="shared" si="8"/>
        <v>0</v>
      </c>
      <c r="O37" s="368">
        <f t="shared" si="8"/>
        <v>0</v>
      </c>
      <c r="P37" s="368">
        <f t="shared" si="8"/>
        <v>1682.6</v>
      </c>
      <c r="Q37" s="368">
        <f t="shared" si="8"/>
        <v>0</v>
      </c>
      <c r="R37" s="368">
        <f t="shared" si="8"/>
        <v>0</v>
      </c>
      <c r="S37" s="368">
        <f t="shared" si="8"/>
        <v>13.9</v>
      </c>
      <c r="T37" s="368">
        <f t="shared" si="8"/>
        <v>0.1</v>
      </c>
      <c r="U37" s="368">
        <f t="shared" si="8"/>
        <v>0</v>
      </c>
      <c r="V37" s="368">
        <f t="shared" si="8"/>
        <v>0</v>
      </c>
      <c r="W37" s="368">
        <f t="shared" si="8"/>
        <v>0</v>
      </c>
      <c r="X37" s="368">
        <f t="shared" si="8"/>
        <v>0</v>
      </c>
      <c r="Y37" s="368">
        <f t="shared" si="8"/>
        <v>0</v>
      </c>
      <c r="Z37" s="369">
        <f t="shared" si="8"/>
        <v>0.2</v>
      </c>
      <c r="AA37" s="370">
        <f t="shared" si="4"/>
        <v>2523.5999999999995</v>
      </c>
    </row>
    <row r="38" spans="2:27" ht="24" customHeight="1" x14ac:dyDescent="0.15">
      <c r="B38" s="167"/>
      <c r="C38" s="655"/>
      <c r="D38" s="208"/>
      <c r="E38" s="206" t="s">
        <v>262</v>
      </c>
      <c r="F38" s="391"/>
      <c r="G38" s="359">
        <f t="shared" ref="G38:Z38" si="9">SUM(G39:G41)</f>
        <v>0</v>
      </c>
      <c r="H38" s="359">
        <f t="shared" si="9"/>
        <v>290.5</v>
      </c>
      <c r="I38" s="359">
        <f t="shared" si="9"/>
        <v>0</v>
      </c>
      <c r="J38" s="359">
        <f t="shared" si="9"/>
        <v>0</v>
      </c>
      <c r="K38" s="359">
        <f t="shared" si="9"/>
        <v>0</v>
      </c>
      <c r="L38" s="359">
        <f t="shared" si="9"/>
        <v>536.29999999999995</v>
      </c>
      <c r="M38" s="359">
        <f t="shared" si="9"/>
        <v>0</v>
      </c>
      <c r="N38" s="359">
        <f t="shared" si="9"/>
        <v>0</v>
      </c>
      <c r="O38" s="359">
        <f t="shared" si="9"/>
        <v>0</v>
      </c>
      <c r="P38" s="359">
        <f t="shared" si="9"/>
        <v>1682.6</v>
      </c>
      <c r="Q38" s="359">
        <f t="shared" si="9"/>
        <v>0</v>
      </c>
      <c r="R38" s="359">
        <f t="shared" si="9"/>
        <v>0</v>
      </c>
      <c r="S38" s="359">
        <f t="shared" si="9"/>
        <v>13.9</v>
      </c>
      <c r="T38" s="359">
        <f t="shared" si="9"/>
        <v>0.1</v>
      </c>
      <c r="U38" s="359">
        <f t="shared" si="9"/>
        <v>0</v>
      </c>
      <c r="V38" s="359">
        <f t="shared" si="9"/>
        <v>0</v>
      </c>
      <c r="W38" s="359">
        <f t="shared" si="9"/>
        <v>0</v>
      </c>
      <c r="X38" s="359">
        <f t="shared" si="9"/>
        <v>0</v>
      </c>
      <c r="Y38" s="359">
        <f t="shared" si="9"/>
        <v>0</v>
      </c>
      <c r="Z38" s="360">
        <f t="shared" si="9"/>
        <v>0.2</v>
      </c>
      <c r="AA38" s="361">
        <f t="shared" si="4"/>
        <v>2523.5999999999995</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1682.6</v>
      </c>
      <c r="Q39" s="362">
        <f>+ｻ.動物系固形不要物!$AA$28</f>
        <v>0</v>
      </c>
      <c r="R39" s="362">
        <f>+ｼ.ｺﾞﾑくず!$AA$28</f>
        <v>0</v>
      </c>
      <c r="S39" s="362">
        <f>+ｽ.金属くず!$AA$28</f>
        <v>13.9</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1696.5</v>
      </c>
    </row>
    <row r="40" spans="2:27" ht="24" customHeight="1" x14ac:dyDescent="0.15">
      <c r="B40" s="167"/>
      <c r="C40" s="655"/>
      <c r="D40" s="209"/>
      <c r="E40" s="204"/>
      <c r="F40" s="202" t="s">
        <v>261</v>
      </c>
      <c r="G40" s="362">
        <f>+ｱ.燃え殻!$AA$29</f>
        <v>0</v>
      </c>
      <c r="H40" s="362">
        <f>+ｲ.汚泥!$AA$29</f>
        <v>290.5</v>
      </c>
      <c r="I40" s="362">
        <f>+ｳ.廃油!$AA$29</f>
        <v>0</v>
      </c>
      <c r="J40" s="362">
        <f>+ｴ.廃酸!$AA$29</f>
        <v>0</v>
      </c>
      <c r="K40" s="362">
        <f>+ｵ.廃ｱﾙｶﾘ!$AA$29</f>
        <v>0</v>
      </c>
      <c r="L40" s="362">
        <f>+ｶ.廃ﾌﾟﾗ類!$AA$29</f>
        <v>536.29999999999995</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0.1</v>
      </c>
      <c r="U40" s="362">
        <f>+ｿ.鉱さい!$AA$29</f>
        <v>0</v>
      </c>
      <c r="V40" s="362">
        <f>+ﾀ.がれき類!$AA$29</f>
        <v>0</v>
      </c>
      <c r="W40" s="362">
        <f>+ﾁ.動物のふん尿!$AA$29</f>
        <v>0</v>
      </c>
      <c r="X40" s="362">
        <f>+ﾂ.動物の死体!$AA$29</f>
        <v>0</v>
      </c>
      <c r="Y40" s="362">
        <f>+ﾃ.ばいじん!$AA$29</f>
        <v>0</v>
      </c>
      <c r="Z40" s="363">
        <f>+ﾄ.混合廃棄物その他!$AA$29</f>
        <v>0.2</v>
      </c>
      <c r="AA40" s="364">
        <f t="shared" si="4"/>
        <v>827.1</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290.5</v>
      </c>
      <c r="I43" s="371">
        <f>+ｳ.廃油!$AL$27</f>
        <v>0</v>
      </c>
      <c r="J43" s="371">
        <f>+ｴ.廃酸!$AL$27</f>
        <v>0</v>
      </c>
      <c r="K43" s="371">
        <f>+ｵ.廃ｱﾙｶﾘ!$AL$27</f>
        <v>0</v>
      </c>
      <c r="L43" s="371">
        <f>+ｶ.廃ﾌﾟﾗ類!$AL$27</f>
        <v>536.29999999999995</v>
      </c>
      <c r="M43" s="371">
        <f>+ｷ.紙くず!$AL$27</f>
        <v>0</v>
      </c>
      <c r="N43" s="371">
        <f>+ｸ.木くず!$AL$27</f>
        <v>0</v>
      </c>
      <c r="O43" s="371">
        <f>+ｹ.繊維くず!$AL$27</f>
        <v>0</v>
      </c>
      <c r="P43" s="371">
        <f>+ｺ.動植物性残さ!$AL$27</f>
        <v>1682.6</v>
      </c>
      <c r="Q43" s="371">
        <f>+ｻ.動物系固形不要物!$AL$27</f>
        <v>0</v>
      </c>
      <c r="R43" s="371">
        <f>+ｼ.ｺﾞﾑくず!$AL$27</f>
        <v>0</v>
      </c>
      <c r="S43" s="371">
        <f>+ｽ.金属くず!$AL$27</f>
        <v>13.9</v>
      </c>
      <c r="T43" s="371">
        <f>+ｾ.ｶﾞﾗｽ･ｺﾝｸﾘ･陶磁器くず!$AL$27</f>
        <v>0.1</v>
      </c>
      <c r="U43" s="371">
        <f>+ｿ.鉱さい!$AL$27</f>
        <v>0</v>
      </c>
      <c r="V43" s="371">
        <f>+ﾀ.がれき類!$AL$27</f>
        <v>0</v>
      </c>
      <c r="W43" s="371">
        <f>+ﾁ.動物のふん尿!$AL$27</f>
        <v>0</v>
      </c>
      <c r="X43" s="371">
        <f>+ﾂ.動物の死体!$AL$27</f>
        <v>0</v>
      </c>
      <c r="Y43" s="371">
        <f>+ﾃ.ばいじん!$AL$27</f>
        <v>0</v>
      </c>
      <c r="Z43" s="372">
        <f>+ﾄ.混合廃棄物その他!$AL$27</f>
        <v>0.2</v>
      </c>
      <c r="AA43" s="373">
        <f t="shared" si="4"/>
        <v>2523.5999999999995</v>
      </c>
    </row>
    <row r="44" spans="2:27" ht="24" customHeight="1" x14ac:dyDescent="0.15">
      <c r="B44" s="167"/>
      <c r="C44" s="174"/>
      <c r="D44" s="172" t="s">
        <v>188</v>
      </c>
      <c r="E44" s="664" t="s">
        <v>238</v>
      </c>
      <c r="F44" s="665"/>
      <c r="G44" s="374">
        <f>+ｱ.燃え殻!$AL$30</f>
        <v>0</v>
      </c>
      <c r="H44" s="374">
        <f>+ｲ.汚泥!$AL$30</f>
        <v>290.5</v>
      </c>
      <c r="I44" s="374">
        <f>+ｳ.廃油!$AL$30</f>
        <v>0</v>
      </c>
      <c r="J44" s="374">
        <f>+ｴ.廃酸!$AL$30</f>
        <v>0</v>
      </c>
      <c r="K44" s="374">
        <f>+ｵ.廃ｱﾙｶﾘ!$AL$30</f>
        <v>0</v>
      </c>
      <c r="L44" s="374">
        <f>+ｶ.廃ﾌﾟﾗ類!$AL$30</f>
        <v>478</v>
      </c>
      <c r="M44" s="374">
        <f>+ｷ.紙くず!$AL$30</f>
        <v>0</v>
      </c>
      <c r="N44" s="374">
        <f>+ｸ.木くず!$AL$30</f>
        <v>0</v>
      </c>
      <c r="O44" s="374">
        <f>+ｹ.繊維くず!$AL$30</f>
        <v>0</v>
      </c>
      <c r="P44" s="374">
        <f>+ｺ.動植物性残さ!$AL$30</f>
        <v>1069.2</v>
      </c>
      <c r="Q44" s="374">
        <f>+ｻ.動物系固形不要物!$AL$30</f>
        <v>0</v>
      </c>
      <c r="R44" s="374">
        <f>+ｼ.ｺﾞﾑくず!$AL$30</f>
        <v>0</v>
      </c>
      <c r="S44" s="374">
        <f>+ｽ.金属くず!$AL$30</f>
        <v>3.3</v>
      </c>
      <c r="T44" s="374">
        <f>+ｾ.ｶﾞﾗｽ･ｺﾝｸﾘ･陶磁器くず!$AL$30</f>
        <v>0.1</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1841.1</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1682.6</v>
      </c>
      <c r="Q45" s="377">
        <f>+ｻ.動物系固形不要物!$AS$24</f>
        <v>0</v>
      </c>
      <c r="R45" s="377">
        <f>+ｼ.ｺﾞﾑくず!$AS$24</f>
        <v>0</v>
      </c>
      <c r="S45" s="377">
        <f>+ｽ.金属くず!$AS$24</f>
        <v>13.9</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1696.5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58.3</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58.3</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478</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478</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530.5</v>
      </c>
      <c r="I55" s="414">
        <f t="shared" si="10"/>
        <v>0</v>
      </c>
      <c r="J55" s="414">
        <f t="shared" si="10"/>
        <v>0</v>
      </c>
      <c r="K55" s="414">
        <f t="shared" si="10"/>
        <v>0</v>
      </c>
      <c r="L55" s="414">
        <f t="shared" si="10"/>
        <v>1036.3</v>
      </c>
      <c r="M55" s="414">
        <f t="shared" si="10"/>
        <v>0</v>
      </c>
      <c r="N55" s="414">
        <f t="shared" si="10"/>
        <v>0</v>
      </c>
      <c r="O55" s="414">
        <f t="shared" si="10"/>
        <v>0</v>
      </c>
      <c r="P55" s="414">
        <f t="shared" si="10"/>
        <v>2682.6</v>
      </c>
      <c r="Q55" s="414">
        <f t="shared" si="10"/>
        <v>0</v>
      </c>
      <c r="R55" s="414">
        <f t="shared" si="10"/>
        <v>0</v>
      </c>
      <c r="S55" s="414">
        <f t="shared" si="10"/>
        <v>13.9</v>
      </c>
      <c r="T55" s="414">
        <f t="shared" si="10"/>
        <v>0.1</v>
      </c>
      <c r="U55" s="414">
        <f t="shared" si="10"/>
        <v>0</v>
      </c>
      <c r="V55" s="414">
        <f t="shared" si="10"/>
        <v>0</v>
      </c>
      <c r="W55" s="414">
        <f t="shared" si="10"/>
        <v>0</v>
      </c>
      <c r="X55" s="414">
        <f t="shared" si="10"/>
        <v>0</v>
      </c>
      <c r="Y55" s="414">
        <f t="shared" si="10"/>
        <v>0</v>
      </c>
      <c r="Z55" s="414">
        <f t="shared" si="10"/>
        <v>5.2</v>
      </c>
      <c r="AA55" s="415">
        <f>+AA9+AA19+AA20</f>
        <v>4268.5999999999995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R40" sqref="R40"/>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  ６  年 ５  月  17  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神奈川県横浜市港北区日吉７-１５-１４</v>
      </c>
      <c r="K16" s="705"/>
      <c r="L16" s="706"/>
      <c r="M16" s="706"/>
      <c r="N16" s="706"/>
      <c r="O16" s="707"/>
    </row>
    <row r="17" spans="1:15" ht="26.25" customHeight="1" x14ac:dyDescent="0.15">
      <c r="C17" s="78"/>
      <c r="H17" s="23" t="s">
        <v>7</v>
      </c>
      <c r="I17" s="23"/>
      <c r="J17" s="705" t="str">
        <f>+表紙!J40</f>
        <v>トオカツフーズ株式会社 
代表取締役　池田　晋一</v>
      </c>
      <c r="K17" s="705"/>
      <c r="L17" s="706"/>
      <c r="M17" s="706"/>
      <c r="N17" s="706"/>
      <c r="O17" s="707"/>
    </row>
    <row r="18" spans="1:15" x14ac:dyDescent="0.15">
      <c r="C18" s="78"/>
      <c r="J18" s="21" t="s">
        <v>8</v>
      </c>
      <c r="O18" s="79"/>
    </row>
    <row r="19" spans="1:15" x14ac:dyDescent="0.15">
      <c r="C19" s="78"/>
      <c r="J19" s="24" t="s">
        <v>9</v>
      </c>
      <c r="K19" s="24"/>
      <c r="L19" s="718" t="str">
        <f>IF(+表紙!L42="","",+表紙!L42)</f>
        <v>045-564-5813</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トオカツフーズ株式会社　横浜鶴見工場</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2959</v>
      </c>
      <c r="N25" s="743"/>
      <c r="O25" s="744"/>
    </row>
    <row r="26" spans="1:15" ht="18" customHeight="1" x14ac:dyDescent="0.15">
      <c r="C26" s="467" t="s">
        <v>11</v>
      </c>
      <c r="D26" s="468"/>
      <c r="E26" s="469"/>
      <c r="F26" s="729" t="str">
        <f>+表紙!F49</f>
        <v>神奈川県横浜市鶴見区矢向6-20-48</v>
      </c>
      <c r="G26" s="730"/>
      <c r="H26" s="730"/>
      <c r="I26" s="730"/>
      <c r="J26" s="730"/>
      <c r="K26" s="730"/>
      <c r="L26" s="126" t="s">
        <v>172</v>
      </c>
      <c r="M26" s="223"/>
      <c r="N26" s="733" t="str">
        <f>IF(+表紙!N49="","",+表紙!N49)</f>
        <v>045-580-1141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Ｅ09－食料品製造業</v>
      </c>
      <c r="G29" s="696"/>
      <c r="H29" s="696"/>
      <c r="I29" s="696"/>
      <c r="J29" s="30" t="s">
        <v>47</v>
      </c>
      <c r="K29" s="30"/>
      <c r="L29" s="745" t="str">
        <f>+表紙!L52</f>
        <v>弁当、サンドイッチ、惣菜、麺類などの調理済食品、の製造・販売</v>
      </c>
      <c r="M29" s="745"/>
      <c r="N29" s="703"/>
      <c r="O29" s="704"/>
    </row>
    <row r="30" spans="1:15" ht="22.5" customHeight="1" x14ac:dyDescent="0.15">
      <c r="C30" s="296"/>
      <c r="D30" s="307" t="s">
        <v>19</v>
      </c>
      <c r="E30" s="308" t="s">
        <v>365</v>
      </c>
      <c r="F30" s="694" t="s">
        <v>366</v>
      </c>
      <c r="G30" s="418"/>
      <c r="H30" s="695"/>
      <c r="I30" s="694" t="s">
        <v>367</v>
      </c>
      <c r="J30" s="421"/>
      <c r="K30" s="431"/>
      <c r="L30" s="697">
        <f>+表紙!L53</f>
        <v>13744</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　807名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1745</v>
      </c>
      <c r="I40" s="241" t="s">
        <v>4</v>
      </c>
      <c r="J40" s="447" t="s">
        <v>324</v>
      </c>
      <c r="K40" s="448"/>
      <c r="L40" s="449"/>
      <c r="M40" s="746">
        <f>+表紙!M63</f>
        <v>1745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1695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1003</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f>+表紙!M66</f>
        <v>50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f>+表紙!M67</f>
        <v>450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4"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2024-05-20T01:54:28Z</dcterms:created>
  <dcterms:modified xsi:type="dcterms:W3CDTF">2024-09-09T10:32:49Z</dcterms:modified>
</cp:coreProperties>
</file>