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AL31" i="81" s="1"/>
  <c r="S52" i="94" s="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<sst xmlns="http://schemas.openxmlformats.org/spreadsheetml/2006/main" count="3276" uniqueCount="461">
  <si>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</si>
  <si>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</si>
  <si>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</si>
  <si>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</si>
  <si>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</si>
  <si>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</si>
  <si>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</si>
  <si>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</si>
  <si>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</si>
  <si>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</si>
  <si>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</si>
  <si>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</si>
  <si>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</si>
  <si>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</si>
  <si>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</si>
  <si>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</si>
  <si>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</si>
  <si>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</si>
  <si>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</si>
  <si>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</si>
  <si>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</si>
  <si>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</si>
  <si>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</si>
  <si>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</si>
  <si>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</si>
  <si>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</si>
  <si>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</si>
  <si>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</si>
  <si>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</si>
  <si>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</si>
  <si>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</si>
  <si>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</si>
  <si>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</si>
  <si>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</si>
  <si>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</si>
  <si>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</si>
  <si>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</si>
  <si>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</si>
  <si>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</si>
  <si>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</si>
  <si>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</si>
  <si>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</si>
  <si>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</si>
  <si>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</si>
  <si>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</si>
  <si>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</si>
  <si>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</si>
  <si>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</si>
  <si>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</si>
  <si>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</si>
  <si>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</si>
  <si>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</si>
  <si>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</si>
  <si>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</si>
  <si>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</si>
  <si>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</si>
  <si>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</si>
  <si>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</si>
  <si>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</si>
  <si>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</si>
  <si>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</si>
  <si>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</si>
  <si>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</si>
  <si>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</si>
  <si>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</si>
  <si>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</si>
  <si>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</si>
  <si>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</si>
  <si>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</si>
  <si>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</si>
  <si>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</si>
  <si>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</si>
  <si>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</si>
  <si>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</si>
  <si>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</si>
  <si>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</si>
  <si>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</si>
  <si>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</si>
  <si>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</si>
  <si>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</si>
  <si>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</si>
  <si>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</si>
  <si>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</si>
  <si>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</si>
  <si>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</si>
  <si>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</si>
  <si>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</si>
  <si>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</si>
  <si>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</si>
  <si>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</si>
  <si>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</si>
  <si>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</si>
  <si>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</si>
  <si>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</si>
  <si>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</si>
  <si>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</si>
  <si>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</si>
  <si>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</si>
  <si>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</si>
  <si>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</si>
  <si>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</si>
  <si>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</si>
  <si>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</si>
  <si>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</si>
  <si>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</si>
  <si>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</si>
  <si>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</si>
  <si>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</si>
  <si>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</si>
  <si>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</si>
  <si>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</si>
  <si>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</si>
  <si>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</si>
  <si>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</si>
  <si>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</si>
  <si>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</si>
  <si>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</si>
  <si>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</si>
  <si>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</si>
  <si>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</si>
  <si>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</si>
  <si>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</si>
  <si>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</si>
  <si>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</si>
  <si>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</si>
  <si>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</si>
  <si>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</si>
  <si>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</si>
  <si>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</si>
  <si>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</si>
  <si>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</si>
  <si>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</si>
  <si>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</si>
  <si>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</si>
  <si>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</si>
  <si>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</si>
  <si>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</si>
  <si>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</si>
  <si>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</si>
  <si>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</si>
  <si>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</si>
  <si>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</si>
  <si>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</si>
  <si>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</si>
  <si>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</si>
  <si>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</si>
  <si>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</si>
  <si>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</si>
  <si>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</si>
  <si>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</si>
  <si>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</si>
  <si>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</si>
  <si>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</si>
  <si>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</si>
  <si>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</si>
  <si>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</si>
  <si>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</si>
  <si>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</si>
  <si>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</si>
  <si>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</si>
  <si>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</si>
  <si>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</si>
  <si>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</si>
  <si>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</si>
  <si>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</si>
  <si>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</si>
  <si>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</si>
  <si>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</si>
  <si>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</si>
  <si>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</si>
  <si>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</si>
  <si>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</si>
  <si>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</si>
  <si>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</si>
  <si>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</si>
  <si>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</si>
  <si>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</si>
  <si>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</si>
  <si>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</si>
  <si>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</si>
  <si>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</si>
  <si>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</si>
  <si>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</si>
  <si>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</si>
  <si>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</si>
  <si>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</si>
  <si>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</si>
  <si>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</si>
  <si>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</si>
  <si>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</si>
  <si>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</si>
  <si>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</si>
  <si>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</si>
  <si>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</si>
  <si>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</si>
  <si>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</si>
  <si>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</si>
  <si>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</si>
  <si>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</si>
  <si>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</si>
  <si>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</si>
  <si>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</si>
  <si>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</si>
  <si>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</si>
  <si>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</si>
  <si>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</si>
  <si>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</si>
  <si>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</si>
  <si>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</si>
  <si>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</si>
  <si>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</si>
  <si>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</si>
  <si>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</si>
  <si>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</si>
  <si>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</si>
  <si>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</si>
  <si>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</si>
  <si>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</si>
  <si>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</si>
  <si>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</si>
  <si>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</si>
  <si>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</si>
  <si>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</si>
  <si>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</si>
  <si>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</si>
  <si>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</si>
  <si>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</si>
  <si>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</si>
  <si>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</si>
  <si>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</si>
  <si>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</si>
  <si>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</si>
  <si>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</si>
  <si>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</si>
  <si>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</si>
  <si>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</si>
  <si>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</si>
  <si>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</si>
  <si>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</si>
  <si>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</si>
  <si>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</si>
  <si>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</si>
  <si>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</si>
  <si>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</si>
  <si>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</si>
  <si>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</si>
  <si>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</si>
  <si>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</si>
  <si>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</si>
  <si>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</si>
  <si>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</si>
  <si>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</si>
  <si>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</si>
  <si>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</si>
  <si>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</si>
  <si>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</si>
  <si>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</si>
  <si>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</si>
  <si>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</si>
  <si>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</si>
  <si>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</si>
  <si>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</si>
  <si>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</si>
  <si>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</si>
  <si>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</si>
  <si>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</si>
  <si>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</si>
  <si>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</si>
  <si>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</si>
  <si>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</si>
  <si>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</si>
  <si>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</si>
  <si>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</si>
  <si>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</si>
  <si>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</si>
  <si>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</si>
  <si>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</si>
  <si>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</si>
  <si>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</si>
  <si>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</si>
  <si>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</si>
  <si>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</si>
  <si>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</si>
  <si>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</si>
  <si>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</si>
  <si>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</si>
  <si>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</si>
  <si>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</si>
  <si>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</si>
  <si>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</si>
  <si>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</si>
  <si>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</si>
  <si>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</si>
  <si>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</si>
  <si>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</si>
  <si>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</si>
  <si>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</si>
  <si>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</si>
  <si>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</si>
  <si>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</si>
  <si>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</si>
  <si>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</si>
  <si>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</si>
  <si>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</si>
  <si>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</si>
  <si>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</si>
  <si>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</si>
  <si>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</si>
  <si>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</si>
  <si>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</si>
  <si>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</si>
  <si>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</si>
  <si>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</si>
  <si>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</si>
  <si>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</si>
  <si>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</si>
  <si>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</si>
  <si>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</si>
  <si>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</si>
  <si>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</si>
  <si>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</si>
  <si>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</si>
  <si>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</si>
  <si>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</si>
  <si>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</si>
  <si>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</si>
  <si>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</si>
  <si>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</si>
  <si>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</si>
  <si>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</si>
  <si>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</si>
  <si>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</si>
  <si>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</si>
  <si>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</si>
  <si>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</si>
  <si>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</si>
  <si>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</si>
  <si>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</si>
  <si>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</si>
  <si>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</si>
  <si>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</si>
  <si>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</si>
  <si>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</si>
  <si>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</si>
  <si>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</si>
  <si>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</si>
  <si>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</si>
  <si>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</si>
  <si>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</si>
  <si>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</si>
  <si>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</si>
  <si>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</si>
  <si>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</si>
  <si>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</si>
  <si>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</si>
  <si>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</si>
  <si>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</si>
  <si>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</si>
  <si>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</si>
  <si>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</si>
  <si>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</si>
  <si>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</si>
  <si>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</si>
  <si>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</si>
  <si>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</si>
  <si>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</si>
  <si>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</si>
  <si>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</si>
  <si>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</si>
  <si>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</si>
  <si>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</si>
  <si>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</si>
  <si>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</si>
  <si>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</si>
  <si>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</si>
  <si>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</si>
  <si>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</si>
  <si>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</si>
  <si>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</si>
  <si>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</si>
  <si>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</si>
  <si>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</si>
  <si>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</si>
  <si>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</si>
  <si>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</si>
  <si>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</si>
  <si>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</si>
  <si>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</si>
  <si>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</si>
  <si>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</si>
  <si>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</si>
  <si>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</si>
  <si>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</si>
  <si>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</si>
  <si>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</si>
  <si>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</si>
  <si>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</si>
  <si>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</si>
  <si>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</si>
  <si>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</si>
  <si>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</si>
  <si>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</si>
  <si>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</si>
  <si>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</si>
  <si>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</si>
  <si>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</si>
  <si>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</si>
  <si>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</si>
  <si>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</si>
  <si>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</si>
  <si>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</si>
  <si>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</si>
  <si>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</si>
  <si>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</si>
  <si>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</si>
  <si>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</si>
  <si>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</si>
  <si>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</si>
  <si>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</si>
  <si>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</si>
  <si>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</si>
  <si>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</si>
  <si>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</si>
  <si>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</si>
  <si>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</si>
  <si>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</si>
  <si>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</si>
  <si>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</si>
  <si>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</si>
  <si>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</si>
  <si>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</si>
  <si>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</si>
  <si>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</si>
  <si>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</si>
  <si>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</si>
  <si>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</si>
  <si>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</si>
  <si>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</si>
  <si>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</si>
  <si>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</si>
  <si>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</si>
  <si>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</si>
  <si>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</si>
  <si>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</si>
  <si>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</si>
  <si>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</si>
  <si>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</si>
  <si>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</si>
  <si>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</si>
  <si>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</si>
  <si>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</si>
  <si>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</si>
  <si>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トオカツフーズ株式会社 
代表取締役　池田　晋一</t>
    <phoneticPr fontId="3"/>
  </si>
  <si>
    <t>045-580-1141</t>
    <phoneticPr fontId="3"/>
  </si>
  <si>
    <t>弁当、サンドイッチ、惣菜、麺類などの調理済食品、の製造・販売</t>
    <phoneticPr fontId="3"/>
  </si>
  <si>
    <t>神奈川県横浜市港北区日吉７-１５-１４</t>
    <phoneticPr fontId="3"/>
  </si>
  <si>
    <t>045-564-5813</t>
    <phoneticPr fontId="3"/>
  </si>
  <si>
    <t>トオカツフーズ株式会社　横浜鶴見工場</t>
    <phoneticPr fontId="3"/>
  </si>
  <si>
    <t>神奈川県横浜市鶴見区矢向6-20-48</t>
    <phoneticPr fontId="3"/>
  </si>
  <si>
    <t>　807名</t>
    <rPh sb="4" eb="5">
      <t>メイ</t>
    </rPh>
    <phoneticPr fontId="3"/>
  </si>
  <si>
    <t>令和  ６  年 ５  月  17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</si>
</sst>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98625" y="2197100"/>
          <a:ext cx="600075" cy="63182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89100" y="2178050"/>
          <a:ext cx="609600" cy="62230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89100" y="2187575"/>
          <a:ext cx="609600" cy="63182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89100" y="2178050"/>
          <a:ext cx="609600" cy="63182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9100" y="2197100"/>
          <a:ext cx="609600" cy="63182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89100" y="2178050"/>
          <a:ext cx="609600" cy="63182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89100" y="2216150"/>
          <a:ext cx="609600" cy="62230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5" zoomScaleNormal="100" zoomScaleSheetLayoutView="100" workbookViewId="0">
      <selection activeCell="P34" sqref="P34"/>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875" style="21" customWidth="1"/>
    <col min="7" max="7" width="6.875" style="21" customWidth="1"/>
    <col min="8" max="8" width="13.875" style="21" customWidth="1"/>
    <col min="9" max="9" width="5.875" style="21" customWidth="1"/>
    <col min="10" max="10" width="3.875" style="21" customWidth="1"/>
    <col min="11" max="11" width="10.875" style="21" customWidth="1"/>
    <col min="12" max="12" width="6.875" style="21" customWidth="1"/>
    <col min="13" max="13" width="7.875" style="21" customWidth="1"/>
    <col min="14" max="14" width="6.875" style="21" customWidth="1"/>
    <col min="15" max="15" width="7.875" style="21" customWidth="1"/>
    <col min="16" max="16" width="2.125" style="21" customWidth="1"/>
    <col min="17" max="18" width="9" style="21"/>
    <col min="19" max="19" width="10.875" style="21" customWidth="1"/>
    <col min="20" max="20" width="9" style="21"/>
    <col min="21" max="21" width="13.375" style="21" customWidth="1"/>
    <col min="22" max="27" width="9" style="21"/>
    <col min="28" max="28" width="33.8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451</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35" customHeight="1" x14ac:dyDescent="0.15">
      <c r="C33" s="78"/>
      <c r="O33" s="79"/>
      <c r="Q33" s="20"/>
      <c r="R33" s="20"/>
      <c r="S33" s="20"/>
    </row>
    <row r="34" spans="1:19" ht="14.25" x14ac:dyDescent="0.15">
      <c r="C34" s="78"/>
      <c r="L34" s="482" t="s">
        <v>460</v>
      </c>
      <c r="M34" s="483"/>
      <c r="N34" s="483"/>
      <c r="O34" s="484"/>
      <c r="Q34" s="20"/>
      <c r="R34" s="20"/>
      <c r="S34" s="20"/>
    </row>
    <row r="35" spans="1:19" ht="11.25" customHeight="1" x14ac:dyDescent="0.15">
      <c r="C35" s="78"/>
      <c r="O35" s="80"/>
      <c r="Q35" s="20"/>
      <c r="R35" s="20"/>
      <c r="S35" s="20"/>
    </row>
    <row r="36" spans="1:19" ht="13.5" x14ac:dyDescent="0.15">
      <c r="C36" s="514" t="s">
        <v>41</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455</v>
      </c>
      <c r="K39" s="473"/>
      <c r="L39" s="474"/>
      <c r="M39" s="474"/>
      <c r="N39" s="474"/>
      <c r="O39" s="475"/>
      <c r="Q39" s="20"/>
      <c r="R39" s="20"/>
    </row>
    <row r="40" spans="1:19" ht="26.25" customHeight="1" x14ac:dyDescent="0.15">
      <c r="C40" s="78"/>
      <c r="H40" s="23" t="s">
        <v>7</v>
      </c>
      <c r="I40" s="23"/>
      <c r="J40" s="473" t="s">
        <v>452</v>
      </c>
      <c r="K40" s="473"/>
      <c r="L40" s="474"/>
      <c r="M40" s="474"/>
      <c r="N40" s="474"/>
      <c r="O40" s="475"/>
    </row>
    <row r="41" spans="1:19" x14ac:dyDescent="0.15">
      <c r="C41" s="78"/>
      <c r="J41" s="21" t="s">
        <v>8</v>
      </c>
      <c r="O41" s="79"/>
    </row>
    <row r="42" spans="1:19" x14ac:dyDescent="0.15">
      <c r="C42" s="78"/>
      <c r="J42" s="24" t="s">
        <v>9</v>
      </c>
      <c r="K42" s="24"/>
      <c r="L42" s="526" t="s">
        <v>456</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457</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2959</v>
      </c>
      <c r="N48" s="489"/>
      <c r="O48" s="490"/>
    </row>
    <row r="49" spans="3:21" ht="18" customHeight="1" x14ac:dyDescent="0.15">
      <c r="C49" s="467" t="s">
        <v>11</v>
      </c>
      <c r="D49" s="468"/>
      <c r="E49" s="469"/>
      <c r="F49" s="522" t="s">
        <v>458</v>
      </c>
      <c r="G49" s="523"/>
      <c r="H49" s="523"/>
      <c r="I49" s="523"/>
      <c r="J49" s="523"/>
      <c r="K49" s="523"/>
      <c r="L49" s="126" t="s">
        <v>172</v>
      </c>
      <c r="M49" s="394"/>
      <c r="N49" s="491" t="s">
        <v>453</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118</v>
      </c>
      <c r="G52" s="427"/>
      <c r="H52" s="427"/>
      <c r="I52" s="427"/>
      <c r="J52" s="30" t="s">
        <v>47</v>
      </c>
      <c r="K52" s="30"/>
      <c r="L52" s="428" t="s">
        <v>454</v>
      </c>
      <c r="M52" s="428"/>
      <c r="N52" s="429"/>
      <c r="O52" s="430"/>
    </row>
    <row r="53" spans="3:21" ht="22.5" customHeight="1" x14ac:dyDescent="0.15">
      <c r="C53" s="296"/>
      <c r="D53" s="307" t="s">
        <v>19</v>
      </c>
      <c r="E53" s="308" t="s">
        <v>365</v>
      </c>
      <c r="F53" s="417" t="s">
        <v>366</v>
      </c>
      <c r="G53" s="418"/>
      <c r="H53" s="419"/>
      <c r="I53" s="417" t="s">
        <v>367</v>
      </c>
      <c r="J53" s="421"/>
      <c r="K53" s="431"/>
      <c r="L53" s="422">
        <v>13744</v>
      </c>
      <c r="M53" s="423"/>
      <c r="N53" s="397" t="s">
        <v>368</v>
      </c>
      <c r="O53" s="398"/>
    </row>
    <row r="54" spans="3:21" ht="22.5" customHeight="1" x14ac:dyDescent="0.15">
      <c r="C54" s="296"/>
      <c r="D54" s="295"/>
      <c r="E54" s="311"/>
      <c r="F54" s="417" t="s">
        <v>369</v>
      </c>
      <c r="G54" s="418"/>
      <c r="H54" s="419"/>
      <c r="I54" s="420" t="s">
        <v>370</v>
      </c>
      <c r="J54" s="421"/>
      <c r="K54" s="421"/>
      <c r="L54" s="422"/>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t="s">
        <v>459</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1745</v>
      </c>
      <c r="I63" s="241" t="s">
        <v>4</v>
      </c>
      <c r="J63" s="447" t="s">
        <v>324</v>
      </c>
      <c r="K63" s="448"/>
      <c r="L63" s="449"/>
      <c r="M63" s="442">
        <f>+別紙!AA14</f>
        <v>1745</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f>+別紙!AA15</f>
        <v>1695</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1003</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f>+別紙!AA17</f>
        <v>50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f>+別紙!AA18</f>
        <v>450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35" customHeight="1" x14ac:dyDescent="0.15">
      <c r="A77" s="21"/>
      <c r="B77" s="21"/>
      <c r="C77" s="182">
        <v>3</v>
      </c>
      <c r="D77" s="434" t="s">
        <v>442</v>
      </c>
      <c r="E77" s="434"/>
      <c r="F77" s="434"/>
      <c r="G77" s="434"/>
      <c r="H77" s="434"/>
      <c r="I77" s="434"/>
      <c r="J77" s="434"/>
      <c r="K77" s="434"/>
      <c r="L77" s="434"/>
      <c r="M77" s="434"/>
      <c r="N77" s="434"/>
      <c r="O77" s="435"/>
    </row>
    <row r="78" spans="1:22" ht="28.3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3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3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3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3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G1" sqref="G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1682.6</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1000</v>
      </c>
      <c r="E24" s="603"/>
      <c r="F24" s="603"/>
      <c r="G24" s="195" t="s">
        <v>198</v>
      </c>
      <c r="H24" s="581">
        <f>+F12</f>
        <v>1682.6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1682.6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1682.6</v>
      </c>
      <c r="Q27" s="586"/>
      <c r="R27" s="586"/>
      <c r="S27" s="586"/>
      <c r="T27" s="44" t="s">
        <v>38</v>
      </c>
      <c r="U27" s="64"/>
      <c r="V27" s="64"/>
      <c r="Y27" s="62" t="s">
        <v>39</v>
      </c>
      <c r="Z27" s="65"/>
      <c r="AH27" s="53"/>
      <c r="AI27" s="53"/>
      <c r="AJ27" s="53"/>
      <c r="AK27" s="53"/>
      <c r="AL27" s="549">
        <f>+AH18+P27</f>
        <v>1682.6</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1682.6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1000</v>
      </c>
      <c r="E29" s="603"/>
      <c r="F29" s="603"/>
      <c r="G29" s="195" t="s">
        <v>198</v>
      </c>
      <c r="H29" s="581">
        <f>+AL27</f>
        <v>1682.6</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1000</v>
      </c>
      <c r="E30" s="603"/>
      <c r="F30" s="603"/>
      <c r="G30" s="195" t="s">
        <v>198</v>
      </c>
      <c r="H30" s="581">
        <f>+AL30</f>
        <v>1069.2</v>
      </c>
      <c r="I30" s="582"/>
      <c r="J30" s="195" t="s">
        <v>198</v>
      </c>
      <c r="M30" s="555"/>
      <c r="P30" s="56"/>
      <c r="R30" s="585">
        <f>+ROUND(AA28,1)+ROUND(AA29,1)+ROUND(AA30,1)</f>
        <v>1682.6</v>
      </c>
      <c r="S30" s="586"/>
      <c r="T30" s="586"/>
      <c r="U30" s="586"/>
      <c r="V30" s="44" t="s">
        <v>16</v>
      </c>
      <c r="Y30" s="587" t="s">
        <v>186</v>
      </c>
      <c r="Z30" s="588"/>
      <c r="AA30" s="543">
        <v>0</v>
      </c>
      <c r="AB30" s="544"/>
      <c r="AC30" s="544"/>
      <c r="AD30" s="544"/>
      <c r="AE30" s="544"/>
      <c r="AF30" s="44" t="s">
        <v>13</v>
      </c>
      <c r="AL30" s="535">
        <v>1069.2</v>
      </c>
      <c r="AM30" s="536"/>
      <c r="AN30" s="536"/>
      <c r="AO30" s="536"/>
      <c r="AP30" s="52" t="s">
        <v>13</v>
      </c>
      <c r="AS30" s="580"/>
      <c r="AT30" s="577"/>
      <c r="AU30" s="577"/>
      <c r="AV30" s="578"/>
      <c r="AW30" s="413"/>
    </row>
    <row r="31" spans="2:49" ht="27" customHeight="1" thickTop="1" thickBot="1" x14ac:dyDescent="0.2">
      <c r="B31" s="614" t="s">
        <v>226</v>
      </c>
      <c r="C31" s="615"/>
      <c r="D31" s="603">
        <v>1000</v>
      </c>
      <c r="E31" s="603"/>
      <c r="F31" s="603"/>
      <c r="G31" s="195" t="s">
        <v>198</v>
      </c>
      <c r="H31" s="581">
        <f>+AS24</f>
        <v>1682.6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13.9</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13.9</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13.9</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13.9</v>
      </c>
      <c r="Q27" s="586"/>
      <c r="R27" s="586"/>
      <c r="S27" s="586"/>
      <c r="T27" s="44" t="s">
        <v>38</v>
      </c>
      <c r="U27" s="64"/>
      <c r="V27" s="64"/>
      <c r="Y27" s="62" t="s">
        <v>39</v>
      </c>
      <c r="Z27" s="65"/>
      <c r="AH27" s="53"/>
      <c r="AI27" s="53"/>
      <c r="AJ27" s="53"/>
      <c r="AK27" s="53"/>
      <c r="AL27" s="549">
        <f>+AH18+P27</f>
        <v>13.9</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13.9</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13.9</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3.3</v>
      </c>
      <c r="I30" s="582"/>
      <c r="J30" s="195" t="s">
        <v>198</v>
      </c>
      <c r="M30" s="555"/>
      <c r="P30" s="56"/>
      <c r="R30" s="585">
        <f>+ROUND(AA28,1)+ROUND(AA29,1)+ROUND(AA30,1)</f>
        <v>13.9</v>
      </c>
      <c r="S30" s="586"/>
      <c r="T30" s="586"/>
      <c r="U30" s="586"/>
      <c r="V30" s="44" t="s">
        <v>16</v>
      </c>
      <c r="Y30" s="587" t="s">
        <v>186</v>
      </c>
      <c r="Z30" s="588"/>
      <c r="AA30" s="543">
        <v>0</v>
      </c>
      <c r="AB30" s="544"/>
      <c r="AC30" s="544"/>
      <c r="AD30" s="544"/>
      <c r="AE30" s="544"/>
      <c r="AF30" s="44" t="s">
        <v>13</v>
      </c>
      <c r="AL30" s="535">
        <v>3.3</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13.9</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0.1</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0.1</v>
      </c>
      <c r="Q27" s="586"/>
      <c r="R27" s="586"/>
      <c r="S27" s="586"/>
      <c r="T27" s="44" t="s">
        <v>38</v>
      </c>
      <c r="U27" s="64"/>
      <c r="V27" s="64"/>
      <c r="Y27" s="62" t="s">
        <v>39</v>
      </c>
      <c r="Z27" s="65"/>
      <c r="AH27" s="53"/>
      <c r="AI27" s="53"/>
      <c r="AJ27" s="53"/>
      <c r="AK27" s="53"/>
      <c r="AL27" s="549">
        <f>+AH18+P27</f>
        <v>0.1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0.1</v>
      </c>
      <c r="I29" s="582"/>
      <c r="J29" s="195" t="s">
        <v>198</v>
      </c>
      <c r="M29" s="555"/>
      <c r="P29" s="56"/>
      <c r="Q29" s="144"/>
      <c r="R29" s="51" t="s">
        <v>183</v>
      </c>
      <c r="S29" s="557" t="s">
        <v>33</v>
      </c>
      <c r="T29" s="571"/>
      <c r="U29" s="571"/>
      <c r="V29" s="572"/>
      <c r="W29" s="48"/>
      <c r="X29" s="66"/>
      <c r="Y29" s="587" t="s">
        <v>258</v>
      </c>
      <c r="Z29" s="588"/>
      <c r="AA29" s="543">
        <v>0.1</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0.1</v>
      </c>
      <c r="I30" s="582"/>
      <c r="J30" s="195" t="s">
        <v>198</v>
      </c>
      <c r="M30" s="555"/>
      <c r="P30" s="56"/>
      <c r="R30" s="585">
        <f>+ROUND(AA28,1)+ROUND(AA29,1)+ROUND(AA30,1)</f>
        <v>0.1</v>
      </c>
      <c r="S30" s="586"/>
      <c r="T30" s="586"/>
      <c r="U30" s="586"/>
      <c r="V30" s="44" t="s">
        <v>16</v>
      </c>
      <c r="Y30" s="587" t="s">
        <v>186</v>
      </c>
      <c r="Z30" s="588"/>
      <c r="AA30" s="543">
        <v>0</v>
      </c>
      <c r="AB30" s="544"/>
      <c r="AC30" s="544"/>
      <c r="AD30" s="544"/>
      <c r="AE30" s="544"/>
      <c r="AF30" s="44" t="s">
        <v>13</v>
      </c>
      <c r="AL30" s="535">
        <v>0.1</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0" width="9" style="40"/>
    <col min="51" max="51" width="49.8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1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G1" sqref="G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0.2</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5</v>
      </c>
      <c r="E24" s="603"/>
      <c r="F24" s="603"/>
      <c r="G24" s="195" t="s">
        <v>198</v>
      </c>
      <c r="H24" s="581">
        <f>+F12</f>
        <v>0.2</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0.2</v>
      </c>
      <c r="Q27" s="586"/>
      <c r="R27" s="586"/>
      <c r="S27" s="586"/>
      <c r="T27" s="44" t="s">
        <v>38</v>
      </c>
      <c r="U27" s="64"/>
      <c r="V27" s="64"/>
      <c r="Y27" s="62" t="s">
        <v>39</v>
      </c>
      <c r="Z27" s="65"/>
      <c r="AH27" s="53"/>
      <c r="AI27" s="53"/>
      <c r="AJ27" s="53"/>
      <c r="AK27" s="53"/>
      <c r="AL27" s="549">
        <f>+AH18+P27</f>
        <v>0.2</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5</v>
      </c>
      <c r="E29" s="603"/>
      <c r="F29" s="603"/>
      <c r="G29" s="195" t="s">
        <v>198</v>
      </c>
      <c r="H29" s="581">
        <f>+AL27</f>
        <v>0.2</v>
      </c>
      <c r="I29" s="582"/>
      <c r="J29" s="195" t="s">
        <v>198</v>
      </c>
      <c r="M29" s="555"/>
      <c r="P29" s="56"/>
      <c r="Q29" s="144"/>
      <c r="R29" s="51" t="s">
        <v>183</v>
      </c>
      <c r="S29" s="557" t="s">
        <v>33</v>
      </c>
      <c r="T29" s="571"/>
      <c r="U29" s="571"/>
      <c r="V29" s="572"/>
      <c r="W29" s="48"/>
      <c r="X29" s="66"/>
      <c r="Y29" s="587" t="s">
        <v>258</v>
      </c>
      <c r="Z29" s="588"/>
      <c r="AA29" s="543">
        <v>0.2</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5</v>
      </c>
      <c r="E30" s="603"/>
      <c r="F30" s="603"/>
      <c r="G30" s="195" t="s">
        <v>198</v>
      </c>
      <c r="H30" s="581">
        <f>+AL30</f>
        <v>0</v>
      </c>
      <c r="I30" s="582"/>
      <c r="J30" s="195" t="s">
        <v>198</v>
      </c>
      <c r="M30" s="555"/>
      <c r="P30" s="56"/>
      <c r="R30" s="585">
        <f>+ROUND(AA28,1)+ROUND(AA29,1)+ROUND(AA30,1)</f>
        <v>0.2</v>
      </c>
      <c r="S30" s="586"/>
      <c r="T30" s="586"/>
      <c r="U30" s="586"/>
      <c r="V30" s="44" t="s">
        <v>16</v>
      </c>
      <c r="Y30" s="587" t="s">
        <v>186</v>
      </c>
      <c r="Z30" s="588"/>
      <c r="AA30" s="543">
        <v>0</v>
      </c>
      <c r="AB30" s="544"/>
      <c r="AC30" s="544"/>
      <c r="AD30" s="544"/>
      <c r="AE30" s="544"/>
      <c r="AF30" s="44" t="s">
        <v>13</v>
      </c>
      <c r="AL30" s="535">
        <v>0</v>
      </c>
      <c r="AM30" s="536"/>
      <c r="AN30" s="536"/>
      <c r="AO30" s="536"/>
      <c r="AP30" s="52" t="s">
        <v>13</v>
      </c>
      <c r="AS30" s="580"/>
      <c r="AT30" s="577"/>
      <c r="AU30" s="577"/>
      <c r="AV30" s="578"/>
      <c r="AW30" s="413"/>
    </row>
    <row r="31" spans="2:49" ht="27" customHeight="1" thickTop="1" thickBot="1" x14ac:dyDescent="0.2">
      <c r="B31" s="614" t="s">
        <v>226</v>
      </c>
      <c r="C31" s="615"/>
      <c r="D31" s="603">
        <v>3</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7" zoomScale="70" zoomScaleNormal="70" workbookViewId="0">
      <selection activeCell="AA12" sqref="AA12"/>
    </sheetView>
  </sheetViews>
  <sheetFormatPr defaultColWidth="9" defaultRowHeight="11.25" x14ac:dyDescent="0.15"/>
  <cols>
    <col min="1" max="1" width="2.5" style="9" customWidth="1"/>
    <col min="2" max="3" width="3.875" style="9" customWidth="1"/>
    <col min="4" max="4" width="4.5" style="9" customWidth="1"/>
    <col min="5" max="5" width="3.875" style="9" customWidth="1"/>
    <col min="6" max="6" width="40.875" style="9" customWidth="1"/>
    <col min="7" max="7" width="9.875" style="9" customWidth="1"/>
    <col min="8" max="8" width="10.375" style="9" customWidth="1"/>
    <col min="9" max="26" width="9.875" style="9" customWidth="1"/>
    <col min="27" max="27" width="11.8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トオカツフーズ株式会社　横浜鶴見工場</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240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500</v>
      </c>
      <c r="M9" s="320">
        <f>IF(OR(ｷ.紙くず!D24&gt;0,ｷ.紙くず!D24&lt;0),ｷ.紙くず!D24,IF(M$19&gt;0,"0",0))</f>
        <v>0</v>
      </c>
      <c r="N9" s="320">
        <f>IF(OR(ｸ.木くず!D24&gt;0,ｸ.木くず!D24&lt;0),ｸ.木くず!D24,IF(N$19&gt;0,"0",0))</f>
        <v>0</v>
      </c>
      <c r="O9" s="320">
        <f>IF(OR(ｹ.繊維くず!D24&gt;0,ｹ.繊維くず!D24&lt;0),ｹ.繊維くず!D24,IF(O$19&gt;0,"0",0))</f>
        <v>0</v>
      </c>
      <c r="P9" s="320">
        <f>IF(OR(ｺ.動植物性残さ!D24&gt;0,ｺ.動植物性残さ!D24&lt;0),ｺ.動植物性残さ!D24,IF(P$19&gt;0,"0",0))</f>
        <v>1000</v>
      </c>
      <c r="Q9" s="320">
        <f>IF(OR(ｻ.動物系固形不要物!D24&gt;0,ｻ.動物系固形不要物!D24&lt;0),ｻ.動物系固形不要物!D24,IF(Q$19&gt;0,"0",0))</f>
        <v>0</v>
      </c>
      <c r="R9" s="320">
        <f>IF(OR(ｼ.ｺﾞﾑくず!D24&gt;0,ｼ.ｺﾞﾑくず!D24&lt;0),ｼ.ｺﾞﾑくず!D24,IF(R$19&gt;0,"0",0))</f>
        <v>0</v>
      </c>
      <c r="S9" s="320" t="str">
        <f>IF(OR(ｽ.金属くず!D24&gt;0,ｽ.金属くず!D24&lt;0),ｽ.金属くず!D24,IF(S$19&gt;0,"0",0))</f>
        <v>0</v>
      </c>
      <c r="T9" s="320" t="str">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5</v>
      </c>
      <c r="AA9" s="322">
        <f>IF(SUM(G9:Z9)&gt;0,SUM(G9:Z9),IF(AA$19&gt;0,"0",0))</f>
        <v>1745</v>
      </c>
    </row>
    <row r="10" spans="2:27" ht="24" customHeight="1" x14ac:dyDescent="0.15">
      <c r="B10" s="169" t="s">
        <v>352</v>
      </c>
      <c r="C10" s="682" t="s">
        <v>320</v>
      </c>
      <c r="D10" s="682"/>
      <c r="E10" s="682"/>
      <c r="F10" s="683"/>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f>IF(OR(ｸ.木くず!D25&gt;0,ｸ.木くず!D25&lt;0),ｸ.木くず!D25,IF(N$19&gt;0,"0",0))</f>
        <v>0</v>
      </c>
      <c r="O10" s="323">
        <f>IF(OR(ｹ.繊維くず!D25&gt;0,ｹ.繊維くず!D25&lt;0),ｹ.繊維くず!D25,IF(O$19&gt;0,"0",0))</f>
        <v>0</v>
      </c>
      <c r="P10" s="323" t="str">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f>IF(OR(ｸ.木くず!D26&gt;0,ｸ.木くず!D26&lt;0),ｸ.木くず!D26,IF(N$19&gt;0,"0",0))</f>
        <v>0</v>
      </c>
      <c r="O11" s="326">
        <f>IF(OR(ｹ.繊維くず!D26&gt;0,ｹ.繊維くず!D26&lt;0),ｹ.繊維くず!D26,IF(O$19&gt;0,"0",0))</f>
        <v>0</v>
      </c>
      <c r="P11" s="326" t="str">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f>IF(OR(ｸ.木くず!D27&gt;0,ｸ.木くず!D27&lt;0),ｸ.木くず!D27,IF(N$19&gt;0,"0",0))</f>
        <v>0</v>
      </c>
      <c r="O12" s="326">
        <f>IF(OR(ｹ.繊維くず!D27&gt;0,ｹ.繊維くず!D27&lt;0),ｹ.繊維くず!D27,IF(O$19&gt;0,"0",0))</f>
        <v>0</v>
      </c>
      <c r="P12" s="326" t="str">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f>IF(OR(ｸ.木くず!D28&gt;0,ｸ.木くず!D28&lt;0),ｸ.木くず!D28,IF(N$19&gt;0,"0",0))</f>
        <v>0</v>
      </c>
      <c r="O13" s="326">
        <f>IF(OR(ｹ.繊維くず!D28&gt;0,ｹ.繊維くず!D28&lt;0),ｹ.繊維くず!D28,IF(O$19&gt;0,"0",0))</f>
        <v>0</v>
      </c>
      <c r="P13" s="326" t="str">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240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500</v>
      </c>
      <c r="M14" s="326">
        <f>IF(OR(ｷ.紙くず!D29&gt;0,ｷ.紙くず!D29&lt;0),ｷ.紙くず!D29,IF(M$19&gt;0,"0",0))</f>
        <v>0</v>
      </c>
      <c r="N14" s="326">
        <f>IF(OR(ｸ.木くず!D29&gt;0,ｸ.木くず!D29&lt;0),ｸ.木くず!D29,IF(N$19&gt;0,"0",0))</f>
        <v>0</v>
      </c>
      <c r="O14" s="326">
        <f>IF(OR(ｹ.繊維くず!D29&gt;0,ｹ.繊維くず!D29&lt;0),ｹ.繊維くず!D29,IF(O$19&gt;0,"0",0))</f>
        <v>0</v>
      </c>
      <c r="P14" s="326">
        <f>IF(OR(ｺ.動植物性残さ!D29&gt;0,ｺ.動植物性残さ!D29&lt;0),ｺ.動植物性残さ!D29,IF(P$19&gt;0,"0",0))</f>
        <v>1000</v>
      </c>
      <c r="Q14" s="326">
        <f>IF(OR(ｻ.動物系固形不要物!D29&gt;0,ｻ.動物系固形不要物!D29&lt;0),ｻ.動物系固形不要物!D29,IF(Q$19&gt;0,"0",0))</f>
        <v>0</v>
      </c>
      <c r="R14" s="326">
        <f>IF(OR(ｼ.ｺﾞﾑくず!D29&gt;0,ｼ.ｺﾞﾑくず!D29&lt;0),ｼ.ｺﾞﾑくず!D29,IF(R$19&gt;0,"0",0))</f>
        <v>0</v>
      </c>
      <c r="S14" s="326" t="str">
        <f>IF(OR(ｽ.金属くず!D29&gt;0,ｽ.金属くず!D29&lt;0),ｽ.金属くず!D29,IF(S$19&gt;0,"0",0))</f>
        <v>0</v>
      </c>
      <c r="T14" s="326" t="str">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5</v>
      </c>
      <c r="AA14" s="328">
        <f t="shared" si="0"/>
        <v>1745</v>
      </c>
    </row>
    <row r="15" spans="2:27" ht="24" customHeight="1" x14ac:dyDescent="0.15">
      <c r="B15" s="169" t="s">
        <v>244</v>
      </c>
      <c r="C15" s="684" t="s">
        <v>242</v>
      </c>
      <c r="D15" s="684"/>
      <c r="E15" s="684"/>
      <c r="F15" s="685"/>
      <c r="G15" s="326">
        <f>IF(OR(ｱ.燃え殻!D30&gt;0,ｱ.燃え殻!D30&lt;0),ｱ.燃え殻!D30,IF(G$19&gt;0,"0",0))</f>
        <v>0</v>
      </c>
      <c r="H15" s="326">
        <f>IF(OR(ｲ.汚泥!D30&gt;0,ｲ.汚泥!D30&lt;0),ｲ.汚泥!D30,IF(H$19&gt;0,"0",0))</f>
        <v>240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450</v>
      </c>
      <c r="M15" s="326">
        <f>IF(OR(ｷ.紙くず!D30&gt;0,ｷ.紙くず!D30&lt;0),ｷ.紙くず!D30,IF(M$19&gt;0,"0",0))</f>
        <v>0</v>
      </c>
      <c r="N15" s="326">
        <f>IF(OR(ｸ.木くず!D30&gt;0,ｸ.木くず!D30&lt;0),ｸ.木くず!D30,IF(N$19&gt;0,"0",0))</f>
        <v>0</v>
      </c>
      <c r="O15" s="326">
        <f>IF(OR(ｹ.繊維くず!D30&gt;0,ｹ.繊維くず!D30&lt;0),ｹ.繊維くず!D30,IF(O$19&gt;0,"0",0))</f>
        <v>0</v>
      </c>
      <c r="P15" s="326">
        <f>IF(OR(ｺ.動植物性残さ!D30&gt;0,ｺ.動植物性残さ!D30&lt;0),ｺ.動植物性残さ!D30,IF(P$19&gt;0,"0",0))</f>
        <v>1000</v>
      </c>
      <c r="Q15" s="326">
        <f>IF(OR(ｻ.動物系固形不要物!D30&gt;0,ｻ.動物系固形不要物!D30&lt;0),ｻ.動物系固形不要物!D30,IF(Q$19&gt;0,"0",0))</f>
        <v>0</v>
      </c>
      <c r="R15" s="326">
        <f>IF(OR(ｼ.ｺﾞﾑくず!D30&gt;0,ｼ.ｺﾞﾑくず!D30&lt;0),ｼ.ｺﾞﾑくず!D30,IF(R$19&gt;0,"0",0))</f>
        <v>0</v>
      </c>
      <c r="S15" s="326" t="str">
        <f>IF(OR(ｽ.金属くず!D30&gt;0,ｽ.金属くず!D30&lt;0),ｽ.金属くず!D30,IF(S$19&gt;0,"0",0))</f>
        <v>0</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5</v>
      </c>
      <c r="AA15" s="328">
        <f t="shared" si="0"/>
        <v>1695</v>
      </c>
    </row>
    <row r="16" spans="2:27" ht="24" customHeight="1" x14ac:dyDescent="0.15">
      <c r="B16" s="169" t="s">
        <v>245</v>
      </c>
      <c r="C16" s="684" t="s">
        <v>243</v>
      </c>
      <c r="D16" s="684"/>
      <c r="E16" s="684"/>
      <c r="F16" s="685"/>
      <c r="G16" s="326">
        <f>IF(OR(ｱ.燃え殻!D31&gt;0,ｱ.燃え殻!D31&lt;0),ｱ.燃え殻!D31,IF(G$19&gt;0,"0",0))</f>
        <v>0</v>
      </c>
      <c r="H16" s="326" t="str">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t="str">
        <f>IF(OR(ｶ.廃ﾌﾟﾗ類!D31&gt;0,ｶ.廃ﾌﾟﾗ類!D31&lt;0),ｶ.廃ﾌﾟﾗ類!D31,IF(L$19&gt;0,"0",0))</f>
        <v>0</v>
      </c>
      <c r="M16" s="326">
        <f>IF(OR(ｷ.紙くず!D31&gt;0,ｷ.紙くず!D31&lt;0),ｷ.紙くず!D31,IF(M$19&gt;0,"0",0))</f>
        <v>0</v>
      </c>
      <c r="N16" s="326">
        <f>IF(OR(ｸ.木くず!D31&gt;0,ｸ.木くず!D31&lt;0),ｸ.木くず!D31,IF(N$19&gt;0,"0",0))</f>
        <v>0</v>
      </c>
      <c r="O16" s="326">
        <f>IF(OR(ｹ.繊維くず!D31&gt;0,ｹ.繊維くず!D31&lt;0),ｹ.繊維くず!D31,IF(O$19&gt;0,"0",0))</f>
        <v>0</v>
      </c>
      <c r="P16" s="326">
        <f>IF(OR(ｺ.動植物性残さ!D31&gt;0,ｺ.動植物性残さ!D31&lt;0),ｺ.動植物性残さ!D31,IF(P$19&gt;0,"0",0))</f>
        <v>1000</v>
      </c>
      <c r="Q16" s="326">
        <f>IF(OR(ｻ.動物系固形不要物!D31&gt;0,ｻ.動物系固形不要物!D31&lt;0),ｻ.動物系固形不要物!D31,IF(Q$19&gt;0,"0",0))</f>
        <v>0</v>
      </c>
      <c r="R16" s="326">
        <f>IF(OR(ｼ.ｺﾞﾑくず!D31&gt;0,ｼ.ｺﾞﾑくず!D31&lt;0),ｼ.ｺﾞﾑくず!D31,IF(R$19&gt;0,"0",0))</f>
        <v>0</v>
      </c>
      <c r="S16" s="326" t="str">
        <f>IF(OR(ｽ.金属くず!D31&gt;0,ｽ.金属くず!D31&lt;0),ｽ.金属くず!D31,IF(S$19&gt;0,"0",0))</f>
        <v>0</v>
      </c>
      <c r="T16" s="326" t="str">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3</v>
      </c>
      <c r="AA16" s="328">
        <f t="shared" si="0"/>
        <v>1003</v>
      </c>
    </row>
    <row r="17" spans="2:27" ht="24" customHeight="1" x14ac:dyDescent="0.15">
      <c r="B17" s="169"/>
      <c r="C17" s="684" t="s">
        <v>428</v>
      </c>
      <c r="D17" s="684"/>
      <c r="E17" s="684"/>
      <c r="F17" s="685"/>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f>IF(OR(ｶ.廃ﾌﾟﾗ類!D32&gt;0,ｶ.廃ﾌﾟﾗ類!D32&lt;0),ｶ.廃ﾌﾟﾗ類!D32,IF(L$19&gt;0,"0",0))</f>
        <v>50</v>
      </c>
      <c r="M17" s="326">
        <f>IF(OR(ｷ.紙くず!D32&gt;0,ｷ.紙くず!D32&lt;0),ｷ.紙くず!D32,IF(M$19&gt;0,"0",0))</f>
        <v>0</v>
      </c>
      <c r="N17" s="326">
        <f>IF(OR(ｸ.木くず!D32&gt;0,ｸ.木くず!D32&lt;0),ｸ.木くず!D32,IF(N$19&gt;0,"0",0))</f>
        <v>0</v>
      </c>
      <c r="O17" s="326">
        <f>IF(OR(ｹ.繊維くず!D32&gt;0,ｹ.繊維くず!D32&lt;0),ｹ.繊維くず!D32,IF(O$19&gt;0,"0",0))</f>
        <v>0</v>
      </c>
      <c r="P17" s="326" t="str">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f t="shared" si="0"/>
        <v>50</v>
      </c>
    </row>
    <row r="18" spans="2:27" ht="24" customHeight="1" thickBot="1" x14ac:dyDescent="0.2">
      <c r="B18" s="170"/>
      <c r="C18" s="198" t="s">
        <v>269</v>
      </c>
      <c r="D18" s="680" t="s">
        <v>388</v>
      </c>
      <c r="E18" s="680"/>
      <c r="F18" s="681"/>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f>IF(OR(ｶ.廃ﾌﾟﾗ類!D33&gt;0,ｶ.廃ﾌﾟﾗ類!D33&lt;0),ｶ.廃ﾌﾟﾗ類!D33,IF(L$19&gt;0,"0",0))</f>
        <v>450</v>
      </c>
      <c r="M18" s="329">
        <f>IF(OR(ｷ.紙くず!D33&gt;0,ｷ.紙くず!D33&lt;0),ｷ.紙くず!D33,IF(M$19&gt;0,"0",0))</f>
        <v>0</v>
      </c>
      <c r="N18" s="329">
        <f>IF(OR(ｸ.木くず!D33&gt;0,ｸ.木くず!D33&lt;0),ｸ.木くず!D33,IF(N$19&gt;0,"0",0))</f>
        <v>0</v>
      </c>
      <c r="O18" s="329">
        <f>IF(OR(ｹ.繊維くず!D33&gt;0,ｹ.繊維くず!D33&lt;0),ｹ.繊維くず!D33,IF(O$19&gt;0,"0",0))</f>
        <v>0</v>
      </c>
      <c r="P18" s="329" t="str">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f t="shared" si="0"/>
        <v>450</v>
      </c>
    </row>
    <row r="19" spans="2:27" ht="24" customHeight="1" thickTop="1" x14ac:dyDescent="0.15">
      <c r="B19" s="166"/>
      <c r="C19" s="171" t="s">
        <v>334</v>
      </c>
      <c r="D19" s="670" t="s">
        <v>335</v>
      </c>
      <c r="E19" s="670"/>
      <c r="F19" s="671"/>
      <c r="G19" s="332">
        <f t="shared" ref="G19:Z19" si="1">+G37+G25+G23+G22+G21-G20</f>
        <v>0</v>
      </c>
      <c r="H19" s="332">
        <f t="shared" si="1"/>
        <v>290.5</v>
      </c>
      <c r="I19" s="332">
        <f t="shared" si="1"/>
        <v>0</v>
      </c>
      <c r="J19" s="332">
        <f t="shared" si="1"/>
        <v>0</v>
      </c>
      <c r="K19" s="332">
        <f t="shared" si="1"/>
        <v>0</v>
      </c>
      <c r="L19" s="332">
        <f t="shared" si="1"/>
        <v>536.29999999999995</v>
      </c>
      <c r="M19" s="332">
        <f t="shared" si="1"/>
        <v>0</v>
      </c>
      <c r="N19" s="332">
        <f t="shared" si="1"/>
        <v>0</v>
      </c>
      <c r="O19" s="332">
        <f t="shared" si="1"/>
        <v>0</v>
      </c>
      <c r="P19" s="332">
        <f t="shared" si="1"/>
        <v>1682.6</v>
      </c>
      <c r="Q19" s="332">
        <f t="shared" si="1"/>
        <v>0</v>
      </c>
      <c r="R19" s="332">
        <f t="shared" si="1"/>
        <v>0</v>
      </c>
      <c r="S19" s="332">
        <f t="shared" si="1"/>
        <v>13.9</v>
      </c>
      <c r="T19" s="332">
        <f t="shared" si="1"/>
        <v>0.1</v>
      </c>
      <c r="U19" s="332">
        <f t="shared" si="1"/>
        <v>0</v>
      </c>
      <c r="V19" s="332">
        <f t="shared" si="1"/>
        <v>0</v>
      </c>
      <c r="W19" s="332">
        <f t="shared" si="1"/>
        <v>0</v>
      </c>
      <c r="X19" s="332">
        <f t="shared" si="1"/>
        <v>0</v>
      </c>
      <c r="Y19" s="332">
        <f t="shared" si="1"/>
        <v>0</v>
      </c>
      <c r="Z19" s="333">
        <f t="shared" si="1"/>
        <v>0.2</v>
      </c>
      <c r="AA19" s="334">
        <f t="shared" ref="AA19:AA25" si="2">SUM(G19:Z19)</f>
        <v>2523.5999999999995</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290.5</v>
      </c>
      <c r="I37" s="368">
        <f t="shared" si="8"/>
        <v>0</v>
      </c>
      <c r="J37" s="368">
        <f t="shared" si="8"/>
        <v>0</v>
      </c>
      <c r="K37" s="368">
        <f t="shared" si="8"/>
        <v>0</v>
      </c>
      <c r="L37" s="368">
        <f t="shared" si="8"/>
        <v>536.29999999999995</v>
      </c>
      <c r="M37" s="368">
        <f t="shared" si="8"/>
        <v>0</v>
      </c>
      <c r="N37" s="368">
        <f t="shared" si="8"/>
        <v>0</v>
      </c>
      <c r="O37" s="368">
        <f t="shared" si="8"/>
        <v>0</v>
      </c>
      <c r="P37" s="368">
        <f t="shared" si="8"/>
        <v>1682.6</v>
      </c>
      <c r="Q37" s="368">
        <f t="shared" si="8"/>
        <v>0</v>
      </c>
      <c r="R37" s="368">
        <f t="shared" si="8"/>
        <v>0</v>
      </c>
      <c r="S37" s="368">
        <f t="shared" si="8"/>
        <v>13.9</v>
      </c>
      <c r="T37" s="368">
        <f t="shared" si="8"/>
        <v>0.1</v>
      </c>
      <c r="U37" s="368">
        <f t="shared" si="8"/>
        <v>0</v>
      </c>
      <c r="V37" s="368">
        <f t="shared" si="8"/>
        <v>0</v>
      </c>
      <c r="W37" s="368">
        <f t="shared" si="8"/>
        <v>0</v>
      </c>
      <c r="X37" s="368">
        <f t="shared" si="8"/>
        <v>0</v>
      </c>
      <c r="Y37" s="368">
        <f t="shared" si="8"/>
        <v>0</v>
      </c>
      <c r="Z37" s="369">
        <f t="shared" si="8"/>
        <v>0.2</v>
      </c>
      <c r="AA37" s="370">
        <f t="shared" si="4"/>
        <v>2523.5999999999995</v>
      </c>
    </row>
    <row r="38" spans="2:27" ht="24" customHeight="1" x14ac:dyDescent="0.15">
      <c r="B38" s="167"/>
      <c r="C38" s="655"/>
      <c r="D38" s="208"/>
      <c r="E38" s="206" t="s">
        <v>262</v>
      </c>
      <c r="F38" s="391"/>
      <c r="G38" s="359">
        <f t="shared" ref="G38:Z38" si="9">SUM(G39:G41)</f>
        <v>0</v>
      </c>
      <c r="H38" s="359">
        <f t="shared" si="9"/>
        <v>290.5</v>
      </c>
      <c r="I38" s="359">
        <f t="shared" si="9"/>
        <v>0</v>
      </c>
      <c r="J38" s="359">
        <f t="shared" si="9"/>
        <v>0</v>
      </c>
      <c r="K38" s="359">
        <f t="shared" si="9"/>
        <v>0</v>
      </c>
      <c r="L38" s="359">
        <f t="shared" si="9"/>
        <v>536.29999999999995</v>
      </c>
      <c r="M38" s="359">
        <f t="shared" si="9"/>
        <v>0</v>
      </c>
      <c r="N38" s="359">
        <f t="shared" si="9"/>
        <v>0</v>
      </c>
      <c r="O38" s="359">
        <f t="shared" si="9"/>
        <v>0</v>
      </c>
      <c r="P38" s="359">
        <f t="shared" si="9"/>
        <v>1682.6</v>
      </c>
      <c r="Q38" s="359">
        <f t="shared" si="9"/>
        <v>0</v>
      </c>
      <c r="R38" s="359">
        <f t="shared" si="9"/>
        <v>0</v>
      </c>
      <c r="S38" s="359">
        <f t="shared" si="9"/>
        <v>13.9</v>
      </c>
      <c r="T38" s="359">
        <f t="shared" si="9"/>
        <v>0.1</v>
      </c>
      <c r="U38" s="359">
        <f t="shared" si="9"/>
        <v>0</v>
      </c>
      <c r="V38" s="359">
        <f t="shared" si="9"/>
        <v>0</v>
      </c>
      <c r="W38" s="359">
        <f t="shared" si="9"/>
        <v>0</v>
      </c>
      <c r="X38" s="359">
        <f t="shared" si="9"/>
        <v>0</v>
      </c>
      <c r="Y38" s="359">
        <f t="shared" si="9"/>
        <v>0</v>
      </c>
      <c r="Z38" s="360">
        <f t="shared" si="9"/>
        <v>0.2</v>
      </c>
      <c r="AA38" s="361">
        <f t="shared" si="4"/>
        <v>2523.5999999999995</v>
      </c>
    </row>
    <row r="39" spans="2:27" ht="24" customHeight="1" x14ac:dyDescent="0.15">
      <c r="B39" s="167"/>
      <c r="C39" s="655"/>
      <c r="D39" s="209"/>
      <c r="E39" s="204"/>
      <c r="F39" s="202" t="s">
        <v>235</v>
      </c>
      <c r="G39" s="362">
        <f>+ｱ.燃え殻!$AA$28</f>
        <v>0</v>
      </c>
      <c r="H39" s="362">
        <f>+ｲ.汚泥!$AA$28</f>
        <v>0</v>
      </c>
      <c r="I39" s="362">
        <f>+ｳ.廃油!$AA$28</f>
        <v>0</v>
      </c>
      <c r="J39" s="362">
        <f>+ｴ.廃酸!$AA$28</f>
        <v>0</v>
      </c>
      <c r="K39" s="362">
        <f>+ｵ.廃ｱﾙｶﾘ!$AA$28</f>
        <v>0</v>
      </c>
      <c r="L39" s="362">
        <f>+ｶ.廃ﾌﾟﾗ類!$AA$28</f>
        <v>0</v>
      </c>
      <c r="M39" s="362">
        <f>+ｷ.紙くず!$AA$28</f>
        <v>0</v>
      </c>
      <c r="N39" s="362">
        <f>+ｸ.木くず!$AA$28</f>
        <v>0</v>
      </c>
      <c r="O39" s="362">
        <f>+ｹ.繊維くず!$AA$28</f>
        <v>0</v>
      </c>
      <c r="P39" s="362">
        <f>+ｺ.動植物性残さ!$AA$28</f>
        <v>1682.6</v>
      </c>
      <c r="Q39" s="362">
        <f>+ｻ.動物系固形不要物!$AA$28</f>
        <v>0</v>
      </c>
      <c r="R39" s="362">
        <f>+ｼ.ｺﾞﾑくず!$AA$28</f>
        <v>0</v>
      </c>
      <c r="S39" s="362">
        <f>+ｽ.金属くず!$AA$28</f>
        <v>13.9</v>
      </c>
      <c r="T39" s="362">
        <f>+ｾ.ｶﾞﾗｽ･ｺﾝｸﾘ･陶磁器くず!$AA$28</f>
        <v>0</v>
      </c>
      <c r="U39" s="362">
        <f>+ｿ.鉱さい!$AA$28</f>
        <v>0</v>
      </c>
      <c r="V39" s="362">
        <f>+ﾀ.がれき類!$AA$28</f>
        <v>0</v>
      </c>
      <c r="W39" s="362">
        <f>+ﾁ.動物のふん尿!$AA$28</f>
        <v>0</v>
      </c>
      <c r="X39" s="362">
        <f>+ﾂ.動物の死体!$AA$28</f>
        <v>0</v>
      </c>
      <c r="Y39" s="362">
        <f>+ﾃ.ばいじん!$AA$28</f>
        <v>0</v>
      </c>
      <c r="Z39" s="363">
        <f>+ﾄ.混合廃棄物その他!$AA$28</f>
        <v>0</v>
      </c>
      <c r="AA39" s="364">
        <f t="shared" si="4"/>
        <v>1696.5</v>
      </c>
    </row>
    <row r="40" spans="2:27" ht="24" customHeight="1" x14ac:dyDescent="0.15">
      <c r="B40" s="167"/>
      <c r="C40" s="655"/>
      <c r="D40" s="209"/>
      <c r="E40" s="204"/>
      <c r="F40" s="202" t="s">
        <v>261</v>
      </c>
      <c r="G40" s="362">
        <f>+ｱ.燃え殻!$AA$29</f>
        <v>0</v>
      </c>
      <c r="H40" s="362">
        <f>+ｲ.汚泥!$AA$29</f>
        <v>290.5</v>
      </c>
      <c r="I40" s="362">
        <f>+ｳ.廃油!$AA$29</f>
        <v>0</v>
      </c>
      <c r="J40" s="362">
        <f>+ｴ.廃酸!$AA$29</f>
        <v>0</v>
      </c>
      <c r="K40" s="362">
        <f>+ｵ.廃ｱﾙｶﾘ!$AA$29</f>
        <v>0</v>
      </c>
      <c r="L40" s="362">
        <f>+ｶ.廃ﾌﾟﾗ類!$AA$29</f>
        <v>536.29999999999995</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0.1</v>
      </c>
      <c r="U40" s="362">
        <f>+ｿ.鉱さい!$AA$29</f>
        <v>0</v>
      </c>
      <c r="V40" s="362">
        <f>+ﾀ.がれき類!$AA$29</f>
        <v>0</v>
      </c>
      <c r="W40" s="362">
        <f>+ﾁ.動物のふん尿!$AA$29</f>
        <v>0</v>
      </c>
      <c r="X40" s="362">
        <f>+ﾂ.動物の死体!$AA$29</f>
        <v>0</v>
      </c>
      <c r="Y40" s="362">
        <f>+ﾃ.ばいじん!$AA$29</f>
        <v>0</v>
      </c>
      <c r="Z40" s="363">
        <f>+ﾄ.混合廃棄物その他!$AA$29</f>
        <v>0.2</v>
      </c>
      <c r="AA40" s="364">
        <f t="shared" si="4"/>
        <v>827.1</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290.5</v>
      </c>
      <c r="I43" s="371">
        <f>+ｳ.廃油!$AL$27</f>
        <v>0</v>
      </c>
      <c r="J43" s="371">
        <f>+ｴ.廃酸!$AL$27</f>
        <v>0</v>
      </c>
      <c r="K43" s="371">
        <f>+ｵ.廃ｱﾙｶﾘ!$AL$27</f>
        <v>0</v>
      </c>
      <c r="L43" s="371">
        <f>+ｶ.廃ﾌﾟﾗ類!$AL$27</f>
        <v>536.29999999999995</v>
      </c>
      <c r="M43" s="371">
        <f>+ｷ.紙くず!$AL$27</f>
        <v>0</v>
      </c>
      <c r="N43" s="371">
        <f>+ｸ.木くず!$AL$27</f>
        <v>0</v>
      </c>
      <c r="O43" s="371">
        <f>+ｹ.繊維くず!$AL$27</f>
        <v>0</v>
      </c>
      <c r="P43" s="371">
        <f>+ｺ.動植物性残さ!$AL$27</f>
        <v>1682.6</v>
      </c>
      <c r="Q43" s="371">
        <f>+ｻ.動物系固形不要物!$AL$27</f>
        <v>0</v>
      </c>
      <c r="R43" s="371">
        <f>+ｼ.ｺﾞﾑくず!$AL$27</f>
        <v>0</v>
      </c>
      <c r="S43" s="371">
        <f>+ｽ.金属くず!$AL$27</f>
        <v>13.9</v>
      </c>
      <c r="T43" s="371">
        <f>+ｾ.ｶﾞﾗｽ･ｺﾝｸﾘ･陶磁器くず!$AL$27</f>
        <v>0.1</v>
      </c>
      <c r="U43" s="371">
        <f>+ｿ.鉱さい!$AL$27</f>
        <v>0</v>
      </c>
      <c r="V43" s="371">
        <f>+ﾀ.がれき類!$AL$27</f>
        <v>0</v>
      </c>
      <c r="W43" s="371">
        <f>+ﾁ.動物のふん尿!$AL$27</f>
        <v>0</v>
      </c>
      <c r="X43" s="371">
        <f>+ﾂ.動物の死体!$AL$27</f>
        <v>0</v>
      </c>
      <c r="Y43" s="371">
        <f>+ﾃ.ばいじん!$AL$27</f>
        <v>0</v>
      </c>
      <c r="Z43" s="372">
        <f>+ﾄ.混合廃棄物その他!$AL$27</f>
        <v>0.2</v>
      </c>
      <c r="AA43" s="373">
        <f t="shared" si="4"/>
        <v>2523.5999999999995</v>
      </c>
    </row>
    <row r="44" spans="2:27" ht="24" customHeight="1" x14ac:dyDescent="0.15">
      <c r="B44" s="167"/>
      <c r="C44" s="174"/>
      <c r="D44" s="172" t="s">
        <v>188</v>
      </c>
      <c r="E44" s="664" t="s">
        <v>238</v>
      </c>
      <c r="F44" s="665"/>
      <c r="G44" s="374">
        <f>+ｱ.燃え殻!$AL$30</f>
        <v>0</v>
      </c>
      <c r="H44" s="374">
        <f>+ｲ.汚泥!$AL$30</f>
        <v>290.5</v>
      </c>
      <c r="I44" s="374">
        <f>+ｳ.廃油!$AL$30</f>
        <v>0</v>
      </c>
      <c r="J44" s="374">
        <f>+ｴ.廃酸!$AL$30</f>
        <v>0</v>
      </c>
      <c r="K44" s="374">
        <f>+ｵ.廃ｱﾙｶﾘ!$AL$30</f>
        <v>0</v>
      </c>
      <c r="L44" s="374">
        <f>+ｶ.廃ﾌﾟﾗ類!$AL$30</f>
        <v>478</v>
      </c>
      <c r="M44" s="374">
        <f>+ｷ.紙くず!$AL$30</f>
        <v>0</v>
      </c>
      <c r="N44" s="374">
        <f>+ｸ.木くず!$AL$30</f>
        <v>0</v>
      </c>
      <c r="O44" s="374">
        <f>+ｹ.繊維くず!$AL$30</f>
        <v>0</v>
      </c>
      <c r="P44" s="374">
        <f>+ｺ.動植物性残さ!$AL$30</f>
        <v>1069.2</v>
      </c>
      <c r="Q44" s="374">
        <f>+ｻ.動物系固形不要物!$AL$30</f>
        <v>0</v>
      </c>
      <c r="R44" s="374">
        <f>+ｼ.ｺﾞﾑくず!$AL$30</f>
        <v>0</v>
      </c>
      <c r="S44" s="374">
        <f>+ｽ.金属くず!$AL$30</f>
        <v>3.3</v>
      </c>
      <c r="T44" s="374">
        <f>+ｾ.ｶﾞﾗｽ･ｺﾝｸﾘ･陶磁器くず!$AL$30</f>
        <v>0.1</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1841.1</v>
      </c>
    </row>
    <row r="45" spans="2:27" ht="24" customHeight="1" x14ac:dyDescent="0.15">
      <c r="B45" s="167"/>
      <c r="C45" s="174"/>
      <c r="D45" s="389" t="s">
        <v>190</v>
      </c>
      <c r="E45" s="666" t="s">
        <v>239</v>
      </c>
      <c r="F45" s="667"/>
      <c r="G45" s="377">
        <f>+ｱ.燃え殻!$AS$24</f>
        <v>0</v>
      </c>
      <c r="H45" s="377">
        <f>+ｲ.汚泥!$AS$24</f>
        <v>0</v>
      </c>
      <c r="I45" s="377">
        <f>+ｳ.廃油!$AS$24</f>
        <v>0</v>
      </c>
      <c r="J45" s="377">
        <f>+ｴ.廃酸!$AS$24</f>
        <v>0</v>
      </c>
      <c r="K45" s="377">
        <f>+ｵ.廃ｱﾙｶﾘ!$AS$24</f>
        <v>0</v>
      </c>
      <c r="L45" s="377">
        <f>+ｶ.廃ﾌﾟﾗ類!$AS$24</f>
        <v>0</v>
      </c>
      <c r="M45" s="377">
        <f>+ｷ.紙くず!$AS$24</f>
        <v>0</v>
      </c>
      <c r="N45" s="377">
        <f>+ｸ.木くず!$AS$24</f>
        <v>0</v>
      </c>
      <c r="O45" s="377">
        <f>+ｹ.繊維くず!$AS$24</f>
        <v>0</v>
      </c>
      <c r="P45" s="377">
        <f>+ｺ.動植物性残さ!$AS$24</f>
        <v>1682.6</v>
      </c>
      <c r="Q45" s="377">
        <f>+ｻ.動物系固形不要物!$AS$24</f>
        <v>0</v>
      </c>
      <c r="R45" s="377">
        <f>+ｼ.ｺﾞﾑくず!$AS$24</f>
        <v>0</v>
      </c>
      <c r="S45" s="377">
        <f>+ｽ.金属くず!$AS$24</f>
        <v>13.9</v>
      </c>
      <c r="T45" s="377">
        <f>+ｾ.ｶﾞﾗｽ･ｺﾝｸﾘ･陶磁器くず!$AS$24</f>
        <v>0</v>
      </c>
      <c r="U45" s="377">
        <f>+ｿ.鉱さい!$AS$24</f>
        <v>0</v>
      </c>
      <c r="V45" s="377">
        <f>+ﾀ.がれき類!$AS$24</f>
        <v>0</v>
      </c>
      <c r="W45" s="377">
        <f>+ﾁ.動物のふん尿!$AS$24</f>
        <v>0</v>
      </c>
      <c r="X45" s="377">
        <f>+ﾂ.動物の死体!$AS$24</f>
        <v>0</v>
      </c>
      <c r="Y45" s="377">
        <f>+ﾃ.ばいじん!$AS$24</f>
        <v>0</v>
      </c>
      <c r="Z45" s="378">
        <f>+ﾄ.混合廃棄物その他!$AS$24</f>
        <v>0</v>
      </c>
      <c r="AA45" s="379">
        <f t="shared" si="4"/>
        <v>1696.5</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58.3</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58.3</v>
      </c>
    </row>
    <row r="47" spans="2:27" ht="26.8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478</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478</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530.5</v>
      </c>
      <c r="I55" s="414">
        <f t="shared" si="10"/>
        <v>0</v>
      </c>
      <c r="J55" s="414">
        <f t="shared" si="10"/>
        <v>0</v>
      </c>
      <c r="K55" s="414">
        <f t="shared" si="10"/>
        <v>0</v>
      </c>
      <c r="L55" s="414">
        <f t="shared" si="10"/>
        <v>1036.3</v>
      </c>
      <c r="M55" s="414">
        <f t="shared" si="10"/>
        <v>0</v>
      </c>
      <c r="N55" s="414">
        <f t="shared" si="10"/>
        <v>0</v>
      </c>
      <c r="O55" s="414">
        <f t="shared" si="10"/>
        <v>0</v>
      </c>
      <c r="P55" s="414">
        <f t="shared" si="10"/>
        <v>2682.6</v>
      </c>
      <c r="Q55" s="414">
        <f t="shared" si="10"/>
        <v>0</v>
      </c>
      <c r="R55" s="414">
        <f t="shared" si="10"/>
        <v>0</v>
      </c>
      <c r="S55" s="414">
        <f t="shared" si="10"/>
        <v>13.9</v>
      </c>
      <c r="T55" s="414">
        <f t="shared" si="10"/>
        <v>0.1</v>
      </c>
      <c r="U55" s="414">
        <f t="shared" si="10"/>
        <v>0</v>
      </c>
      <c r="V55" s="414">
        <f t="shared" si="10"/>
        <v>0</v>
      </c>
      <c r="W55" s="414">
        <f t="shared" si="10"/>
        <v>0</v>
      </c>
      <c r="X55" s="414">
        <f t="shared" si="10"/>
        <v>0</v>
      </c>
      <c r="Y55" s="414">
        <f t="shared" si="10"/>
        <v>0</v>
      </c>
      <c r="Z55" s="414">
        <f t="shared" si="10"/>
        <v>5.2</v>
      </c>
      <c r="AA55" s="415">
        <f>+AA9+AA19+AA20</f>
        <v>4268.5999999999995</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R40" sqref="R40"/>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875" style="21" customWidth="1"/>
    <col min="7" max="7" width="6.875" style="21" customWidth="1"/>
    <col min="8" max="8" width="13.875" style="21" customWidth="1"/>
    <col min="9" max="9" width="5.875" style="21" customWidth="1"/>
    <col min="10" max="10" width="3.875" style="21" customWidth="1"/>
    <col min="11" max="11" width="10.875" style="21" customWidth="1"/>
    <col min="12" max="12" width="6.875" style="21" customWidth="1"/>
    <col min="13" max="13" width="7.875" style="21" customWidth="1"/>
    <col min="14" max="14" width="6.875" style="21" customWidth="1"/>
    <col min="15" max="15" width="7.875" style="21" customWidth="1"/>
    <col min="16" max="16" width="2.1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35" customHeight="1" x14ac:dyDescent="0.15">
      <c r="C10" s="78"/>
      <c r="O10" s="79"/>
    </row>
    <row r="11" spans="1:16" ht="13.5" x14ac:dyDescent="0.15">
      <c r="C11" s="78"/>
      <c r="L11" s="713" t="str">
        <f>+表紙!L34</f>
        <v>令和  ６  年 ５  月  17  日</v>
      </c>
      <c r="M11" s="714"/>
      <c r="N11" s="714"/>
      <c r="O11" s="715"/>
    </row>
    <row r="12" spans="1:16" ht="13.3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05" t="str">
        <f>+表紙!J39</f>
        <v>神奈川県横浜市港北区日吉７-１５-１４</v>
      </c>
      <c r="K16" s="705"/>
      <c r="L16" s="706"/>
      <c r="M16" s="706"/>
      <c r="N16" s="706"/>
      <c r="O16" s="707"/>
    </row>
    <row r="17" spans="1:15" ht="26.25" customHeight="1" x14ac:dyDescent="0.15">
      <c r="C17" s="78"/>
      <c r="H17" s="23" t="s">
        <v>7</v>
      </c>
      <c r="I17" s="23"/>
      <c r="J17" s="705" t="str">
        <f>+表紙!J40</f>
        <v>トオカツフーズ株式会社 
代表取締役　池田　晋一</v>
      </c>
      <c r="K17" s="705"/>
      <c r="L17" s="706"/>
      <c r="M17" s="706"/>
      <c r="N17" s="706"/>
      <c r="O17" s="707"/>
    </row>
    <row r="18" spans="1:15" x14ac:dyDescent="0.15">
      <c r="C18" s="78"/>
      <c r="J18" s="21" t="s">
        <v>8</v>
      </c>
      <c r="O18" s="79"/>
    </row>
    <row r="19" spans="1:15" x14ac:dyDescent="0.15">
      <c r="C19" s="78"/>
      <c r="J19" s="24" t="s">
        <v>9</v>
      </c>
      <c r="K19" s="24"/>
      <c r="L19" s="718" t="str">
        <f>IF(+表紙!L42="","",+表紙!L42)</f>
        <v>045-564-5813</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トオカツフーズ株式会社　横浜鶴見工場</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2959</v>
      </c>
      <c r="N25" s="743"/>
      <c r="O25" s="744"/>
    </row>
    <row r="26" spans="1:15" ht="18" customHeight="1" x14ac:dyDescent="0.15">
      <c r="C26" s="467" t="s">
        <v>11</v>
      </c>
      <c r="D26" s="468"/>
      <c r="E26" s="469"/>
      <c r="F26" s="729" t="str">
        <f>+表紙!F49</f>
        <v>神奈川県横浜市鶴見区矢向6-20-48</v>
      </c>
      <c r="G26" s="730"/>
      <c r="H26" s="730"/>
      <c r="I26" s="730"/>
      <c r="J26" s="730"/>
      <c r="K26" s="730"/>
      <c r="L26" s="126" t="s">
        <v>172</v>
      </c>
      <c r="M26" s="223"/>
      <c r="N26" s="733" t="str">
        <f>IF(+表紙!N49="","",+表紙!N49)</f>
        <v>045-580-1141</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Ｅ09－食料品製造業</v>
      </c>
      <c r="G29" s="696"/>
      <c r="H29" s="696"/>
      <c r="I29" s="696"/>
      <c r="J29" s="30" t="s">
        <v>47</v>
      </c>
      <c r="K29" s="30"/>
      <c r="L29" s="745" t="str">
        <f>+表紙!L52</f>
        <v>弁当、サンドイッチ、惣菜、麺類などの調理済食品、の製造・販売</v>
      </c>
      <c r="M29" s="745"/>
      <c r="N29" s="703"/>
      <c r="O29" s="704"/>
    </row>
    <row r="30" spans="1:15" ht="22.5" customHeight="1" x14ac:dyDescent="0.15">
      <c r="C30" s="296"/>
      <c r="D30" s="307" t="s">
        <v>19</v>
      </c>
      <c r="E30" s="308" t="s">
        <v>365</v>
      </c>
      <c r="F30" s="694" t="s">
        <v>366</v>
      </c>
      <c r="G30" s="418"/>
      <c r="H30" s="695"/>
      <c r="I30" s="694" t="s">
        <v>367</v>
      </c>
      <c r="J30" s="421"/>
      <c r="K30" s="431"/>
      <c r="L30" s="697">
        <f>+表紙!L53</f>
        <v>13744</v>
      </c>
      <c r="M30" s="698"/>
      <c r="N30" s="309" t="s">
        <v>368</v>
      </c>
      <c r="O30" s="310"/>
    </row>
    <row r="31" spans="1:15" ht="22.5" customHeight="1" x14ac:dyDescent="0.15">
      <c r="C31" s="296"/>
      <c r="D31" s="295"/>
      <c r="E31" s="311"/>
      <c r="F31" s="694" t="s">
        <v>369</v>
      </c>
      <c r="G31" s="418"/>
      <c r="H31" s="695"/>
      <c r="I31" s="696" t="s">
        <v>370</v>
      </c>
      <c r="J31" s="421"/>
      <c r="K31" s="421"/>
      <c r="L31" s="697">
        <f>+表紙!L54</f>
        <v>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t="str">
        <f>+表紙!F59</f>
        <v>　807名</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1745</v>
      </c>
      <c r="I40" s="241" t="s">
        <v>4</v>
      </c>
      <c r="J40" s="447" t="s">
        <v>324</v>
      </c>
      <c r="K40" s="448"/>
      <c r="L40" s="449"/>
      <c r="M40" s="746">
        <f>+表紙!M63</f>
        <v>1745</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f>+表紙!M64</f>
        <v>1695</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1003</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f>+表紙!M66</f>
        <v>50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f>+表紙!M67</f>
        <v>450</v>
      </c>
      <c r="N44" s="747">
        <f>+表紙!N67</f>
        <v>0</v>
      </c>
      <c r="O44" s="181" t="s">
        <v>4</v>
      </c>
    </row>
    <row r="45" spans="3:15" ht="32.1"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35" customHeight="1" x14ac:dyDescent="0.15">
      <c r="A54" s="21"/>
      <c r="B54" s="21"/>
      <c r="C54" s="182">
        <v>3</v>
      </c>
      <c r="D54" s="434" t="s">
        <v>442</v>
      </c>
      <c r="E54" s="434"/>
      <c r="F54" s="434"/>
      <c r="G54" s="434"/>
      <c r="H54" s="434"/>
      <c r="I54" s="434"/>
      <c r="J54" s="434"/>
      <c r="K54" s="434"/>
      <c r="L54" s="434"/>
      <c r="M54" s="434"/>
      <c r="N54" s="434"/>
      <c r="O54" s="435"/>
    </row>
    <row r="55" spans="1:15" ht="28.3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3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35" customHeight="1" x14ac:dyDescent="0.15">
      <c r="A68" s="21"/>
      <c r="B68" s="21"/>
      <c r="C68" s="182"/>
      <c r="D68" s="183" t="s">
        <v>310</v>
      </c>
      <c r="E68" s="434" t="s">
        <v>408</v>
      </c>
      <c r="F68" s="434"/>
      <c r="G68" s="434"/>
      <c r="H68" s="434"/>
      <c r="I68" s="434"/>
      <c r="J68" s="434"/>
      <c r="K68" s="434"/>
      <c r="L68" s="434"/>
      <c r="M68" s="434"/>
      <c r="N68" s="434"/>
      <c r="O68" s="435"/>
    </row>
    <row r="69" spans="1:15" ht="28.35" customHeight="1" x14ac:dyDescent="0.15">
      <c r="A69" s="21"/>
      <c r="B69" s="21"/>
      <c r="C69" s="182"/>
      <c r="D69" s="183" t="s">
        <v>311</v>
      </c>
      <c r="E69" s="434" t="s">
        <v>316</v>
      </c>
      <c r="F69" s="434"/>
      <c r="G69" s="434"/>
      <c r="H69" s="434"/>
      <c r="I69" s="434"/>
      <c r="J69" s="434"/>
      <c r="K69" s="434"/>
      <c r="L69" s="434"/>
      <c r="M69" s="434"/>
      <c r="N69" s="434"/>
      <c r="O69" s="435"/>
    </row>
    <row r="70" spans="1:15" ht="28.3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4"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4" zoomScaleNormal="100" workbookViewId="0">
      <selection activeCell="F1" sqref="F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290.5</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240</v>
      </c>
      <c r="E24" s="603"/>
      <c r="F24" s="603"/>
      <c r="G24" s="195" t="s">
        <v>198</v>
      </c>
      <c r="H24" s="581">
        <f>+F12</f>
        <v>290.5</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290.5</v>
      </c>
      <c r="Q27" s="586"/>
      <c r="R27" s="586"/>
      <c r="S27" s="586"/>
      <c r="T27" s="44" t="s">
        <v>38</v>
      </c>
      <c r="U27" s="64"/>
      <c r="V27" s="64"/>
      <c r="Y27" s="62" t="s">
        <v>39</v>
      </c>
      <c r="Z27" s="65"/>
      <c r="AH27" s="53"/>
      <c r="AI27" s="53"/>
      <c r="AJ27" s="53"/>
      <c r="AK27" s="53"/>
      <c r="AL27" s="549">
        <f>+AH18+P27</f>
        <v>290.5</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240</v>
      </c>
      <c r="E29" s="603"/>
      <c r="F29" s="603"/>
      <c r="G29" s="195" t="s">
        <v>198</v>
      </c>
      <c r="H29" s="581">
        <f>+AL27</f>
        <v>290.5</v>
      </c>
      <c r="I29" s="582"/>
      <c r="J29" s="195" t="s">
        <v>198</v>
      </c>
      <c r="M29" s="555"/>
      <c r="P29" s="56"/>
      <c r="Q29" s="144"/>
      <c r="R29" s="51" t="s">
        <v>183</v>
      </c>
      <c r="S29" s="557" t="s">
        <v>33</v>
      </c>
      <c r="T29" s="571"/>
      <c r="U29" s="571"/>
      <c r="V29" s="572"/>
      <c r="W29" s="48"/>
      <c r="X29" s="66"/>
      <c r="Y29" s="587" t="s">
        <v>258</v>
      </c>
      <c r="Z29" s="588"/>
      <c r="AA29" s="543">
        <v>290.5</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240</v>
      </c>
      <c r="E30" s="603"/>
      <c r="F30" s="603"/>
      <c r="G30" s="195" t="s">
        <v>198</v>
      </c>
      <c r="H30" s="581">
        <f>+AL30</f>
        <v>290.5</v>
      </c>
      <c r="I30" s="582"/>
      <c r="J30" s="195" t="s">
        <v>198</v>
      </c>
      <c r="M30" s="555"/>
      <c r="P30" s="56"/>
      <c r="R30" s="585">
        <f>+ROUND(AA28,1)+ROUND(AA29,1)+ROUND(AA30,1)</f>
        <v>290.5</v>
      </c>
      <c r="S30" s="586"/>
      <c r="T30" s="586"/>
      <c r="U30" s="586"/>
      <c r="V30" s="44" t="s">
        <v>16</v>
      </c>
      <c r="Y30" s="587" t="s">
        <v>186</v>
      </c>
      <c r="Z30" s="588"/>
      <c r="AA30" s="543">
        <v>0</v>
      </c>
      <c r="AB30" s="544"/>
      <c r="AC30" s="544"/>
      <c r="AD30" s="544"/>
      <c r="AE30" s="544"/>
      <c r="AF30" s="44" t="s">
        <v>13</v>
      </c>
      <c r="AL30" s="535">
        <v>290.5</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P25" zoomScaleNormal="100" workbookViewId="0">
      <selection activeCell="AL30" sqref="AL30:AO30"/>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536.29999999999995</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v>0</v>
      </c>
      <c r="G15" s="603"/>
      <c r="H15" s="603"/>
      <c r="I15" s="44" t="s">
        <v>13</v>
      </c>
      <c r="J15" s="53"/>
      <c r="K15" s="56"/>
      <c r="L15" s="53"/>
      <c r="M15" s="555"/>
      <c r="N15" s="56"/>
      <c r="P15" s="535">
        <v>0</v>
      </c>
      <c r="Q15" s="553"/>
      <c r="R15" s="553"/>
      <c r="S15" s="553"/>
      <c r="T15" s="52" t="s">
        <v>13</v>
      </c>
      <c r="U15" s="53"/>
      <c r="V15" s="53"/>
      <c r="W15" s="53"/>
      <c r="X15" s="53"/>
      <c r="Y15"/>
      <c r="Z15"/>
      <c r="AA15"/>
      <c r="AB15"/>
      <c r="AC15" s="56"/>
      <c r="AH15" s="543">
        <v>0</v>
      </c>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v>0</v>
      </c>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500</v>
      </c>
      <c r="E24" s="603"/>
      <c r="F24" s="603"/>
      <c r="G24" s="195" t="s">
        <v>198</v>
      </c>
      <c r="H24" s="581">
        <f>+F12</f>
        <v>536.29999999999995</v>
      </c>
      <c r="I24" s="582"/>
      <c r="J24" s="195" t="s">
        <v>198</v>
      </c>
      <c r="K24" s="56"/>
      <c r="L24" s="53"/>
      <c r="M24" s="556"/>
      <c r="P24" s="543">
        <v>0</v>
      </c>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536.29999999999995</v>
      </c>
      <c r="Q27" s="586"/>
      <c r="R27" s="586"/>
      <c r="S27" s="586"/>
      <c r="T27" s="44" t="s">
        <v>38</v>
      </c>
      <c r="U27" s="64"/>
      <c r="V27" s="64"/>
      <c r="Y27" s="62" t="s">
        <v>39</v>
      </c>
      <c r="Z27" s="65"/>
      <c r="AH27" s="53"/>
      <c r="AI27" s="53"/>
      <c r="AJ27" s="53"/>
      <c r="AK27" s="53"/>
      <c r="AL27" s="549">
        <f>+AH18+P27</f>
        <v>536.29999999999995</v>
      </c>
      <c r="AM27" s="550"/>
      <c r="AN27" s="550"/>
      <c r="AO27" s="550"/>
      <c r="AP27" s="52" t="s">
        <v>13</v>
      </c>
      <c r="AQ27" s="268"/>
      <c r="AR27" s="128"/>
      <c r="AS27" s="535">
        <v>58.3</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500</v>
      </c>
      <c r="E29" s="603"/>
      <c r="F29" s="603"/>
      <c r="G29" s="195" t="s">
        <v>198</v>
      </c>
      <c r="H29" s="581">
        <f>+AL27</f>
        <v>536.29999999999995</v>
      </c>
      <c r="I29" s="582"/>
      <c r="J29" s="195" t="s">
        <v>198</v>
      </c>
      <c r="M29" s="555"/>
      <c r="P29" s="56"/>
      <c r="Q29" s="144"/>
      <c r="R29" s="51" t="s">
        <v>183</v>
      </c>
      <c r="S29" s="557" t="s">
        <v>33</v>
      </c>
      <c r="T29" s="571"/>
      <c r="U29" s="571"/>
      <c r="V29" s="572"/>
      <c r="W29" s="48"/>
      <c r="X29" s="66"/>
      <c r="Y29" s="587" t="s">
        <v>258</v>
      </c>
      <c r="Z29" s="588"/>
      <c r="AA29" s="543">
        <v>536.29999999999995</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450</v>
      </c>
      <c r="E30" s="603"/>
      <c r="F30" s="603"/>
      <c r="G30" s="195" t="s">
        <v>198</v>
      </c>
      <c r="H30" s="581">
        <f>+AL30</f>
        <v>478</v>
      </c>
      <c r="I30" s="582"/>
      <c r="J30" s="195" t="s">
        <v>198</v>
      </c>
      <c r="M30" s="555"/>
      <c r="P30" s="56"/>
      <c r="R30" s="585">
        <f>+ROUND(AA28,1)+ROUND(AA29,1)+ROUND(AA30,1)</f>
        <v>536.29999999999995</v>
      </c>
      <c r="S30" s="586"/>
      <c r="T30" s="586"/>
      <c r="U30" s="586"/>
      <c r="V30" s="44" t="s">
        <v>16</v>
      </c>
      <c r="Y30" s="587" t="s">
        <v>186</v>
      </c>
      <c r="Z30" s="588"/>
      <c r="AA30" s="543">
        <v>0</v>
      </c>
      <c r="AB30" s="544"/>
      <c r="AC30" s="544"/>
      <c r="AD30" s="544"/>
      <c r="AE30" s="544"/>
      <c r="AF30" s="44" t="s">
        <v>13</v>
      </c>
      <c r="AL30" s="535">
        <v>478</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478</v>
      </c>
      <c r="AT31" s="574"/>
      <c r="AU31" s="574"/>
      <c r="AV31" s="163" t="s">
        <v>13</v>
      </c>
      <c r="AW31" s="413"/>
    </row>
    <row r="32" spans="2:49" ht="27" customHeight="1" thickTop="1" thickBot="1" x14ac:dyDescent="0.2">
      <c r="B32" s="614" t="s">
        <v>428</v>
      </c>
      <c r="C32" s="615"/>
      <c r="D32" s="603">
        <v>50</v>
      </c>
      <c r="E32" s="603"/>
      <c r="F32" s="603"/>
      <c r="G32" s="195" t="s">
        <v>198</v>
      </c>
      <c r="H32" s="581">
        <f>+AS27</f>
        <v>58.3</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450</v>
      </c>
      <c r="E33" s="570"/>
      <c r="F33" s="570"/>
      <c r="G33" s="196" t="s">
        <v>198</v>
      </c>
      <c r="H33" s="583">
        <f>+AS31</f>
        <v>478</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875" style="40" customWidth="1"/>
    <col min="7" max="7" width="2.375" style="40" customWidth="1"/>
    <col min="8" max="8" width="10.375" style="40" customWidth="1"/>
    <col min="9" max="9" width="2.375" style="40" customWidth="1"/>
    <col min="10" max="11" width="2.5" style="40" customWidth="1"/>
    <col min="12" max="15" width="2.875" style="40" customWidth="1"/>
    <col min="16" max="16" width="3" style="40" customWidth="1"/>
    <col min="17" max="19" width="4.875" style="40" customWidth="1"/>
    <col min="20" max="22" width="2.875" style="40" customWidth="1"/>
    <col min="23" max="24" width="2.5" style="40" customWidth="1"/>
    <col min="25" max="25" width="2.875" style="40" customWidth="1"/>
    <col min="26" max="26" width="7.875" style="40" customWidth="1"/>
    <col min="27" max="27" width="4.875" style="40" customWidth="1"/>
    <col min="28" max="28" width="2" style="40" customWidth="1"/>
    <col min="29" max="30" width="2.375" style="40" customWidth="1"/>
    <col min="31" max="31" width="3.125" style="40" customWidth="1"/>
    <col min="32" max="33" width="2.375" style="40" customWidth="1"/>
    <col min="34" max="34" width="2.875" style="40" customWidth="1"/>
    <col min="35" max="35" width="7.875" style="40" customWidth="1"/>
    <col min="36" max="37" width="4.375" style="40" customWidth="1"/>
    <col min="38" max="38" width="3.375" style="40" customWidth="1"/>
    <col min="39" max="40" width="2.875" style="40" customWidth="1"/>
    <col min="41" max="41" width="10.875" style="40" customWidth="1"/>
    <col min="42" max="42" width="2.875" style="40" customWidth="1"/>
    <col min="43" max="44" width="2.5" style="40" customWidth="1"/>
    <col min="45" max="45" width="2.875" style="40" customWidth="1"/>
    <col min="46" max="46" width="7.875" style="40" customWidth="1"/>
    <col min="47" max="47" width="11.875" style="40" customWidth="1"/>
    <col min="48" max="48" width="1.875" style="40" customWidth="1"/>
    <col min="49" max="49" width="5.375" style="40" customWidth="1"/>
    <col min="50" max="58" width="9" style="40"/>
    <col min="59" max="59" width="16.1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トオカツフーズ株式会社　横浜鶴見工場</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2024-05-20T01:54:28Z</dcterms:created>
  <dcterms:modified xsi:type="dcterms:W3CDTF">2024-09-09T10:32:49Z</dcterms:modified>
</cp:coreProperties>
</file>