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19"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<sst xmlns="http://schemas.openxmlformats.org/spreadsheetml/2006/main" count="3275" uniqueCount="461">
  <si>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</si>
  <si>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</si>
  <si>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</si>
  <si>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</si>
  <si>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</si>
  <si>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</si>
  <si>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</si>
  <si>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</si>
  <si>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</si>
  <si>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</si>
  <si>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</si>
  <si>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</si>
  <si>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</si>
  <si>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</si>
  <si>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</si>
  <si>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</si>
  <si>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</si>
  <si>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</si>
  <si>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</si>
  <si>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</si>
  <si>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</si>
  <si>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</si>
  <si>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</si>
  <si>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</si>
  <si>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</si>
  <si>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</si>
  <si>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</si>
  <si>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</si>
  <si>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</si>
  <si>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</si>
  <si>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</si>
  <si>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</si>
  <si>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</si>
  <si>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</si>
  <si>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</si>
  <si>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</si>
  <si>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</si>
  <si>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</si>
  <si>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</si>
  <si>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</si>
  <si>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</si>
  <si>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</si>
  <si>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</si>
  <si>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</si>
  <si>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</si>
  <si>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</si>
  <si>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</si>
  <si>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</si>
  <si>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</si>
  <si>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</si>
  <si>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</si>
  <si>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</si>
  <si>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</si>
  <si>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</si>
  <si>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</si>
  <si>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</si>
  <si>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</si>
  <si>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</si>
  <si>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</si>
  <si>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</si>
  <si>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</si>
  <si>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</si>
  <si>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</si>
  <si>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</si>
  <si>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</si>
  <si>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</si>
  <si>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</si>
  <si>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</si>
  <si>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</si>
  <si>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</si>
  <si>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</si>
  <si>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</si>
  <si>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</si>
  <si>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</si>
  <si>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</si>
  <si>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</si>
  <si>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</si>
  <si>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</si>
  <si>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</si>
  <si>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</si>
  <si>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</si>
  <si>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</si>
  <si>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</si>
  <si>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</si>
  <si>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</si>
  <si>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</si>
  <si>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</si>
  <si>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</si>
  <si>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</si>
  <si>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</si>
  <si>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</si>
  <si>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</si>
  <si>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</si>
  <si>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</si>
  <si>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</si>
  <si>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</si>
  <si>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</si>
  <si>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</si>
  <si>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</si>
  <si>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</si>
  <si>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</si>
  <si>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</si>
  <si>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</si>
  <si>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</si>
  <si>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</si>
  <si>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</si>
  <si>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</si>
  <si>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</si>
  <si>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</si>
  <si>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</si>
  <si>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</si>
  <si>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</si>
  <si>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</si>
  <si>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</si>
  <si>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</si>
  <si>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</si>
  <si>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</si>
  <si>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</si>
  <si>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</si>
  <si>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</si>
  <si>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</si>
  <si>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</si>
  <si>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</si>
  <si>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</si>
  <si>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</si>
  <si>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</si>
  <si>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</si>
  <si>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</si>
  <si>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</si>
  <si>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</si>
  <si>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</si>
  <si>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</si>
  <si>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</si>
  <si>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</si>
  <si>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</si>
  <si>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</si>
  <si>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</si>
  <si>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</si>
  <si>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</si>
  <si>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</si>
  <si>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</si>
  <si>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</si>
  <si>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</si>
  <si>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</si>
  <si>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</si>
  <si>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</si>
  <si>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</si>
  <si>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</si>
  <si>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</si>
  <si>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</si>
  <si>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</si>
  <si>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</si>
  <si>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</si>
  <si>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</si>
  <si>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</si>
  <si>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</si>
  <si>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</si>
  <si>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</si>
  <si>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</si>
  <si>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</si>
  <si>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</si>
  <si>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</si>
  <si>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</si>
  <si>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</si>
  <si>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</si>
  <si>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</si>
  <si>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</si>
  <si>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</si>
  <si>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</si>
  <si>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</si>
  <si>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</si>
  <si>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</si>
  <si>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</si>
  <si>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</si>
  <si>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</si>
  <si>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</si>
  <si>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</si>
  <si>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</si>
  <si>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</si>
  <si>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</si>
  <si>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</si>
  <si>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</si>
  <si>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</si>
  <si>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</si>
  <si>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</si>
  <si>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</si>
  <si>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</si>
  <si>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</si>
  <si>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</si>
  <si>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</si>
  <si>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</si>
  <si>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</si>
  <si>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</si>
  <si>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</si>
  <si>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</si>
  <si>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</si>
  <si>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</si>
  <si>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</si>
  <si>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</si>
  <si>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</si>
  <si>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</si>
  <si>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</si>
  <si>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</si>
  <si>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</si>
  <si>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</si>
  <si>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</si>
  <si>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</si>
  <si>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</si>
  <si>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</si>
  <si>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</si>
  <si>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</si>
  <si>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</si>
  <si>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</si>
  <si>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</si>
  <si>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</si>
  <si>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</si>
  <si>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</si>
  <si>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</si>
  <si>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</si>
  <si>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</si>
  <si>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</si>
  <si>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</si>
  <si>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</si>
  <si>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</si>
  <si>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</si>
  <si>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</si>
  <si>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</si>
  <si>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</si>
  <si>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</si>
  <si>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</si>
  <si>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</si>
  <si>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</si>
  <si>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</si>
  <si>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</si>
  <si>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</si>
  <si>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</si>
  <si>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</si>
  <si>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</si>
  <si>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</si>
  <si>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</si>
  <si>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</si>
  <si>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</si>
  <si>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</si>
  <si>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</si>
  <si>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</si>
  <si>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</si>
  <si>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</si>
  <si>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</si>
  <si>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</si>
  <si>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</si>
  <si>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</si>
  <si>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</si>
  <si>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</si>
  <si>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</si>
  <si>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</si>
  <si>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</si>
  <si>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</si>
  <si>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</si>
  <si>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</si>
  <si>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</si>
  <si>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</si>
  <si>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</si>
  <si>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</si>
  <si>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</si>
  <si>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</si>
  <si>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</si>
  <si>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</si>
  <si>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</si>
  <si>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</si>
  <si>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</si>
  <si>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</si>
  <si>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</si>
  <si>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</si>
  <si>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</si>
  <si>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</si>
  <si>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</si>
  <si>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</si>
  <si>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</si>
  <si>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</si>
  <si>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</si>
  <si>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</si>
  <si>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</si>
  <si>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</si>
  <si>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</si>
  <si>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</si>
  <si>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</si>
  <si>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</si>
  <si>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</si>
  <si>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</si>
  <si>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</si>
  <si>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</si>
  <si>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</si>
  <si>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</si>
  <si>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</si>
  <si>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</si>
  <si>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</si>
  <si>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</si>
  <si>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</si>
  <si>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</si>
  <si>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</si>
  <si>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</si>
  <si>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</si>
  <si>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</si>
  <si>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</si>
  <si>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</si>
  <si>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</si>
  <si>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</si>
  <si>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</si>
  <si>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</si>
  <si>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</si>
  <si>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</si>
  <si>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</si>
  <si>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</si>
  <si>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</si>
  <si>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</si>
  <si>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</si>
  <si>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</si>
  <si>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</si>
  <si>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</si>
  <si>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</si>
  <si>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</si>
  <si>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</si>
  <si>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</si>
  <si>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</si>
  <si>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</si>
  <si>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</si>
  <si>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</si>
  <si>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</si>
  <si>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</si>
  <si>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</si>
  <si>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</si>
  <si>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</si>
  <si>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</si>
  <si>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</si>
  <si>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</si>
  <si>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</si>
  <si>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</si>
  <si>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</si>
  <si>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</si>
  <si>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</si>
  <si>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</si>
  <si>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</si>
  <si>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</si>
  <si>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</si>
  <si>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</si>
  <si>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</si>
  <si>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</si>
  <si>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</si>
  <si>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</si>
  <si>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</si>
  <si>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</si>
  <si>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</si>
  <si>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</si>
  <si>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</si>
  <si>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</si>
  <si>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</si>
  <si>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</si>
  <si>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</si>
  <si>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</si>
  <si>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</si>
  <si>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</si>
  <si>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</si>
  <si>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</si>
  <si>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</si>
  <si>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</si>
  <si>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</si>
  <si>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</si>
  <si>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</si>
  <si>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</si>
  <si>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</si>
  <si>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</si>
  <si>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</si>
  <si>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</si>
  <si>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</si>
  <si>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</si>
  <si>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</si>
  <si>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</si>
  <si>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</si>
  <si>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</si>
  <si>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</si>
  <si>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</si>
  <si>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</si>
  <si>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</si>
  <si>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</si>
  <si>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</si>
  <si>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</si>
  <si>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</si>
  <si>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</si>
  <si>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</si>
  <si>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</si>
  <si>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</si>
  <si>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</si>
  <si>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</si>
  <si>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</si>
  <si>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</si>
  <si>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</si>
  <si>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</si>
  <si>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</si>
  <si>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</si>
  <si>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</si>
  <si>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</si>
  <si>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</si>
  <si>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</si>
  <si>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</si>
  <si>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</si>
  <si>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</si>
  <si>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</si>
  <si>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</si>
  <si>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</si>
  <si>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</si>
  <si>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</si>
  <si>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</si>
  <si>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</si>
  <si>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</si>
  <si>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</si>
  <si>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</si>
  <si>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</si>
  <si>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</si>
  <si>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</si>
  <si>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</si>
  <si>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</si>
  <si>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</si>
  <si>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</si>
  <si>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</si>
  <si>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</si>
  <si>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</si>
  <si>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</si>
  <si>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</si>
  <si>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</si>
  <si>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</si>
  <si>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</si>
  <si>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</si>
  <si>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</si>
  <si>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</si>
  <si>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</si>
  <si>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</si>
  <si>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</si>
  <si>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</si>
  <si>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</si>
  <si>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</si>
  <si>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</si>
  <si>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</si>
  <si>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</si>
  <si>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</si>
  <si>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</si>
  <si>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</si>
  <si>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</si>
  <si>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</si>
  <si>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</si>
  <si>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</si>
  <si>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</si>
  <si>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30日</t>
    <phoneticPr fontId="3"/>
  </si>
  <si>
    <t>横浜市中区本町6丁目50番地の10</t>
  </si>
  <si>
    <t>環境創造局長　遠藤　賢也</t>
  </si>
  <si>
    <t>横浜市下水道河川局都筑水再生センター</t>
  </si>
  <si>
    <t>横浜市都筑区佐江戸町２５番地</t>
  </si>
  <si>
    <t>045-671-3966</t>
  </si>
  <si>
    <t>横浜市長</t>
  </si>
  <si>
    <t>F-363下水道業</t>
  </si>
  <si>
    <t>○</t>
  </si>
  <si>
    <t>045-671-3965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</si>
</sst>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view="pageBreakPreview" topLeftCell="B83" zoomScaleNormal="100" zoomScaleSheetLayoutView="100" workbookViewId="0">
      <selection activeCell="Q62" sqref="Q6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7010</v>
      </c>
      <c r="N48" s="573"/>
      <c r="O48" s="574"/>
    </row>
    <row r="49" spans="3:21" ht="18" customHeight="1" x14ac:dyDescent="0.15">
      <c r="C49" s="523" t="s">
        <v>11</v>
      </c>
      <c r="D49" s="555"/>
      <c r="E49" s="556"/>
      <c r="F49" s="542" t="s">
        <v>455</v>
      </c>
      <c r="G49" s="543"/>
      <c r="H49" s="543"/>
      <c r="I49" s="543"/>
      <c r="J49" s="543"/>
      <c r="K49" s="543"/>
      <c r="L49" s="471" t="s">
        <v>172</v>
      </c>
      <c r="M49" s="474"/>
      <c r="N49" s="575" t="s">
        <v>460</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32</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731117.29999999993</v>
      </c>
      <c r="I63" s="293" t="s">
        <v>4</v>
      </c>
      <c r="J63" s="594" t="s">
        <v>324</v>
      </c>
      <c r="K63" s="595"/>
      <c r="L63" s="596"/>
      <c r="M63" s="592">
        <f>+別紙!AA14</f>
        <v>135.29999999999998</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84.199999999999989</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733036.1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731065.7</v>
      </c>
      <c r="E24" s="655"/>
      <c r="F24" s="655"/>
      <c r="G24" s="212" t="s">
        <v>198</v>
      </c>
      <c r="H24" s="644">
        <f>+F12</f>
        <v>733036.1</v>
      </c>
      <c r="I24" s="645"/>
      <c r="J24" s="212" t="s">
        <v>198</v>
      </c>
      <c r="K24" s="66"/>
      <c r="L24" s="63"/>
      <c r="M24" s="654"/>
      <c r="P24" s="700">
        <v>733000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36.1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36.1</v>
      </c>
      <c r="Q27" s="704"/>
      <c r="R27" s="704"/>
      <c r="S27" s="704"/>
      <c r="T27" s="54" t="s">
        <v>38</v>
      </c>
      <c r="U27" s="74"/>
      <c r="V27" s="74"/>
      <c r="Y27" s="72" t="s">
        <v>39</v>
      </c>
      <c r="Z27" s="75"/>
      <c r="AH27" s="63"/>
      <c r="AI27" s="63"/>
      <c r="AJ27" s="63"/>
      <c r="AK27" s="63"/>
      <c r="AL27" s="674">
        <f>+AH18+P27</f>
        <v>36.1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36.1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83.7</v>
      </c>
      <c r="E29" s="655"/>
      <c r="F29" s="655"/>
      <c r="G29" s="212" t="s">
        <v>198</v>
      </c>
      <c r="H29" s="644">
        <f>+AL27</f>
        <v>36.1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36.1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83.7</v>
      </c>
      <c r="E31" s="655"/>
      <c r="F31" s="655"/>
      <c r="G31" s="212" t="s">
        <v>198</v>
      </c>
      <c r="H31" s="644">
        <f>+AS24</f>
        <v>36.1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49</v>
      </c>
      <c r="E24" s="655"/>
      <c r="F24" s="655"/>
      <c r="G24" s="212" t="s">
        <v>198</v>
      </c>
      <c r="H24" s="644">
        <f>+F12</f>
        <v>2.4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v>
      </c>
      <c r="Q27" s="704"/>
      <c r="R27" s="704"/>
      <c r="S27" s="704"/>
      <c r="T27" s="54" t="s">
        <v>38</v>
      </c>
      <c r="U27" s="74"/>
      <c r="V27" s="74"/>
      <c r="Y27" s="72" t="s">
        <v>39</v>
      </c>
      <c r="Z27" s="75"/>
      <c r="AH27" s="63"/>
      <c r="AI27" s="63"/>
      <c r="AJ27" s="63"/>
      <c r="AK27" s="63"/>
      <c r="AL27" s="674">
        <f>+AH18+P27</f>
        <v>2.4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49</v>
      </c>
      <c r="E29" s="655"/>
      <c r="F29" s="655"/>
      <c r="G29" s="212" t="s">
        <v>198</v>
      </c>
      <c r="H29" s="644">
        <f>+AL27</f>
        <v>2.4</v>
      </c>
      <c r="I29" s="645"/>
      <c r="J29" s="212" t="s">
        <v>198</v>
      </c>
      <c r="M29" s="653"/>
      <c r="P29" s="66"/>
      <c r="Q29" s="158"/>
      <c r="R29" s="61" t="s">
        <v>183</v>
      </c>
      <c r="S29" s="699" t="s">
        <v>33</v>
      </c>
      <c r="T29" s="702"/>
      <c r="U29" s="702"/>
      <c r="V29" s="703"/>
      <c r="W29" s="58"/>
      <c r="X29" s="76"/>
      <c r="Y29" s="659" t="s">
        <v>258</v>
      </c>
      <c r="Z29" s="660"/>
      <c r="AA29" s="700">
        <v>2.1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0.3</v>
      </c>
      <c r="E31" s="655"/>
      <c r="F31" s="655"/>
      <c r="G31" s="212" t="s">
        <v>198</v>
      </c>
      <c r="H31" s="644">
        <f>+AS24</f>
        <v>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Y34" sqref="Y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1.1000000000000001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2.5</v>
      </c>
      <c r="E24" s="655"/>
      <c r="F24" s="655"/>
      <c r="G24" s="212" t="s">
        <v>198</v>
      </c>
      <c r="H24" s="644">
        <f>+F12</f>
        <v>1.1000000000000001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1.1000000000000001</v>
      </c>
      <c r="Q27" s="704"/>
      <c r="R27" s="704"/>
      <c r="S27" s="704"/>
      <c r="T27" s="54" t="s">
        <v>38</v>
      </c>
      <c r="U27" s="74"/>
      <c r="V27" s="74"/>
      <c r="Y27" s="72" t="s">
        <v>39</v>
      </c>
      <c r="Z27" s="75"/>
      <c r="AH27" s="63"/>
      <c r="AI27" s="63"/>
      <c r="AJ27" s="63"/>
      <c r="AK27" s="63"/>
      <c r="AL27" s="674">
        <f>+AH18+P27</f>
        <v>1.1000000000000001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2.5</v>
      </c>
      <c r="E29" s="655"/>
      <c r="F29" s="655"/>
      <c r="G29" s="212" t="s">
        <v>198</v>
      </c>
      <c r="H29" s="644">
        <f>+AL27</f>
        <v>1.1000000000000001</v>
      </c>
      <c r="I29" s="645"/>
      <c r="J29" s="212" t="s">
        <v>198</v>
      </c>
      <c r="M29" s="653"/>
      <c r="P29" s="66"/>
      <c r="Q29" s="158"/>
      <c r="R29" s="61" t="s">
        <v>183</v>
      </c>
      <c r="S29" s="699" t="s">
        <v>33</v>
      </c>
      <c r="T29" s="702"/>
      <c r="U29" s="702"/>
      <c r="V29" s="703"/>
      <c r="W29" s="58"/>
      <c r="X29" s="76"/>
      <c r="Y29" s="659" t="s">
        <v>258</v>
      </c>
      <c r="Z29" s="660"/>
      <c r="AA29" s="700">
        <v>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1.1000000000000001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横浜市下水道河川局都筑水再生センター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G1" zoomScale="70" zoomScaleNormal="70" workbookViewId="0">
      <selection activeCell="H9" sqref="H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横浜市下水道河川局都筑水再生センター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731065.7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49</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0.1</v>
      </c>
      <c r="T9" s="393">
        <f>IF(OR(ｾ.ｶﾞﾗｽ･ｺﾝｸﾘ･陶磁器くず!D24&gt;0,ｾ.ｶﾞﾗｽ･ｺﾝｸﾘ･陶磁器くず!D24&lt;0),ｾ.ｶﾞﾗｽ･ｺﾝｸﾘ･陶磁器くず!D24,IF(T$19&gt;0,"0",0))</f>
        <v>2.5</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731117.29999999993</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83.7</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49</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0.1</v>
      </c>
      <c r="T14" s="399">
        <f>IF(OR(ｾ.ｶﾞﾗｽ･ｺﾝｸﾘ･陶磁器くず!D29&gt;0,ｾ.ｶﾞﾗｽ･ｺﾝｸﾘ･陶磁器くず!D29&lt;0),ｾ.ｶﾞﾗｽ･ｺﾝｸﾘ･陶磁器くず!D29,IF(T$19&gt;0,"0",0))</f>
        <v>2.5</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135.29999999999998</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83.7</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0.3</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84.199999999999989</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733036.1</v>
      </c>
      <c r="I19" s="405">
        <f t="shared" si="1"/>
        <v>0</v>
      </c>
      <c r="J19" s="405">
        <f t="shared" si="1"/>
        <v>0</v>
      </c>
      <c r="K19" s="405">
        <f t="shared" si="1"/>
        <v>0</v>
      </c>
      <c r="L19" s="405">
        <f t="shared" si="1"/>
        <v>2.4</v>
      </c>
      <c r="M19" s="405">
        <f t="shared" si="1"/>
        <v>0</v>
      </c>
      <c r="N19" s="405">
        <f t="shared" si="1"/>
        <v>0</v>
      </c>
      <c r="O19" s="405">
        <f t="shared" si="1"/>
        <v>0</v>
      </c>
      <c r="P19" s="405">
        <f t="shared" si="1"/>
        <v>0</v>
      </c>
      <c r="Q19" s="405">
        <f t="shared" si="1"/>
        <v>0</v>
      </c>
      <c r="R19" s="405">
        <f t="shared" si="1"/>
        <v>0</v>
      </c>
      <c r="S19" s="405">
        <f t="shared" si="1"/>
        <v>0.1</v>
      </c>
      <c r="T19" s="405">
        <f t="shared" si="1"/>
        <v>1.1000000000000001</v>
      </c>
      <c r="U19" s="405">
        <f t="shared" si="1"/>
        <v>0</v>
      </c>
      <c r="V19" s="405">
        <f t="shared" si="1"/>
        <v>0</v>
      </c>
      <c r="W19" s="405">
        <f t="shared" si="1"/>
        <v>0</v>
      </c>
      <c r="X19" s="405">
        <f t="shared" si="1"/>
        <v>0</v>
      </c>
      <c r="Y19" s="405">
        <f t="shared" si="1"/>
        <v>0</v>
      </c>
      <c r="Z19" s="406">
        <f t="shared" si="1"/>
        <v>0</v>
      </c>
      <c r="AA19" s="407">
        <f t="shared" ref="AA19:AA25" si="2">SUM(G19:Z19)</f>
        <v>733039.7</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733000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733000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36.1</v>
      </c>
      <c r="I37" s="441">
        <f t="shared" si="8"/>
        <v>0</v>
      </c>
      <c r="J37" s="441">
        <f t="shared" si="8"/>
        <v>0</v>
      </c>
      <c r="K37" s="441">
        <f t="shared" si="8"/>
        <v>0</v>
      </c>
      <c r="L37" s="441">
        <f t="shared" si="8"/>
        <v>2.4</v>
      </c>
      <c r="M37" s="441">
        <f t="shared" si="8"/>
        <v>0</v>
      </c>
      <c r="N37" s="441">
        <f t="shared" si="8"/>
        <v>0</v>
      </c>
      <c r="O37" s="441">
        <f t="shared" si="8"/>
        <v>0</v>
      </c>
      <c r="P37" s="441">
        <f t="shared" si="8"/>
        <v>0</v>
      </c>
      <c r="Q37" s="441">
        <f t="shared" si="8"/>
        <v>0</v>
      </c>
      <c r="R37" s="441">
        <f t="shared" si="8"/>
        <v>0</v>
      </c>
      <c r="S37" s="441">
        <f t="shared" si="8"/>
        <v>0.1</v>
      </c>
      <c r="T37" s="441">
        <f t="shared" si="8"/>
        <v>1.1000000000000001</v>
      </c>
      <c r="U37" s="441">
        <f t="shared" si="8"/>
        <v>0</v>
      </c>
      <c r="V37" s="441">
        <f t="shared" si="8"/>
        <v>0</v>
      </c>
      <c r="W37" s="441">
        <f t="shared" si="8"/>
        <v>0</v>
      </c>
      <c r="X37" s="441">
        <f t="shared" si="8"/>
        <v>0</v>
      </c>
      <c r="Y37" s="441">
        <f t="shared" si="8"/>
        <v>0</v>
      </c>
      <c r="Z37" s="442">
        <f t="shared" si="8"/>
        <v>0</v>
      </c>
      <c r="AA37" s="443">
        <f t="shared" si="4"/>
        <v>39.700000000000003</v>
      </c>
    </row>
    <row r="38" spans="2:27" ht="24" customHeight="1" x14ac:dyDescent="0.15">
      <c r="B38" s="182"/>
      <c r="C38" s="782"/>
      <c r="D38" s="225"/>
      <c r="E38" s="223" t="s">
        <v>262</v>
      </c>
      <c r="F38" s="469"/>
      <c r="G38" s="432">
        <f t="shared" ref="G38:Z38" si="9">SUM(G39:G41)</f>
        <v>0</v>
      </c>
      <c r="H38" s="432">
        <f t="shared" si="9"/>
        <v>36.1</v>
      </c>
      <c r="I38" s="432">
        <f t="shared" si="9"/>
        <v>0</v>
      </c>
      <c r="J38" s="432">
        <f t="shared" si="9"/>
        <v>0</v>
      </c>
      <c r="K38" s="432">
        <f t="shared" si="9"/>
        <v>0</v>
      </c>
      <c r="L38" s="432">
        <f t="shared" si="9"/>
        <v>2.4</v>
      </c>
      <c r="M38" s="432">
        <f t="shared" si="9"/>
        <v>0</v>
      </c>
      <c r="N38" s="432">
        <f t="shared" si="9"/>
        <v>0</v>
      </c>
      <c r="O38" s="432">
        <f t="shared" si="9"/>
        <v>0</v>
      </c>
      <c r="P38" s="432">
        <f t="shared" si="9"/>
        <v>0</v>
      </c>
      <c r="Q38" s="432">
        <f t="shared" si="9"/>
        <v>0</v>
      </c>
      <c r="R38" s="432">
        <f t="shared" si="9"/>
        <v>0</v>
      </c>
      <c r="S38" s="432">
        <f t="shared" si="9"/>
        <v>0.1</v>
      </c>
      <c r="T38" s="432">
        <f t="shared" si="9"/>
        <v>1.1000000000000001</v>
      </c>
      <c r="U38" s="432">
        <f t="shared" si="9"/>
        <v>0</v>
      </c>
      <c r="V38" s="432">
        <f t="shared" si="9"/>
        <v>0</v>
      </c>
      <c r="W38" s="432">
        <f t="shared" si="9"/>
        <v>0</v>
      </c>
      <c r="X38" s="432">
        <f t="shared" si="9"/>
        <v>0</v>
      </c>
      <c r="Y38" s="432">
        <f t="shared" si="9"/>
        <v>0</v>
      </c>
      <c r="Z38" s="433">
        <f t="shared" si="9"/>
        <v>0</v>
      </c>
      <c r="AA38" s="434">
        <f t="shared" si="4"/>
        <v>39.700000000000003</v>
      </c>
    </row>
    <row r="39" spans="2:27" ht="24" customHeight="1" x14ac:dyDescent="0.15">
      <c r="B39" s="182"/>
      <c r="C39" s="782"/>
      <c r="D39" s="226"/>
      <c r="E39" s="221"/>
      <c r="F39" s="219" t="s">
        <v>235</v>
      </c>
      <c r="G39" s="435">
        <f>+ｱ.燃え殻!$AA$28</f>
        <v>0</v>
      </c>
      <c r="H39" s="435">
        <f>+ｲ.汚泥!$AA$28</f>
        <v>36.1</v>
      </c>
      <c r="I39" s="435">
        <f>+ｳ.廃油!$AA$28</f>
        <v>0</v>
      </c>
      <c r="J39" s="435">
        <f>+ｴ.廃酸!$AA$28</f>
        <v>0</v>
      </c>
      <c r="K39" s="435">
        <f>+ｵ.廃ｱﾙｶﾘ!$AA$28</f>
        <v>0</v>
      </c>
      <c r="L39" s="435">
        <f>+ｶ.廃ﾌﾟﾗ類!$AA$28</f>
        <v>0.3</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36.5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2.1</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0.1</v>
      </c>
      <c r="T40" s="435">
        <f>+ｾ.ｶﾞﾗｽ･ｺﾝｸﾘ･陶磁器くず!$AA$29</f>
        <v>1</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3.2</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36.1</v>
      </c>
      <c r="I43" s="444">
        <f>+ｳ.廃油!$AL$27</f>
        <v>0</v>
      </c>
      <c r="J43" s="444">
        <f>+ｴ.廃酸!$AL$27</f>
        <v>0</v>
      </c>
      <c r="K43" s="444">
        <f>+ｵ.廃ｱﾙｶﾘ!$AL$27</f>
        <v>0</v>
      </c>
      <c r="L43" s="444">
        <f>+ｶ.廃ﾌﾟﾗ類!$AL$27</f>
        <v>2.4</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1.1000000000000001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39.700000000000003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36.1</v>
      </c>
      <c r="I45" s="450">
        <f>+ｳ.廃油!$AS$24</f>
        <v>0</v>
      </c>
      <c r="J45" s="450">
        <f>+ｴ.廃酸!$AS$24</f>
        <v>0</v>
      </c>
      <c r="K45" s="450">
        <f>+ｵ.廃ｱﾙｶﾘ!$AS$24</f>
        <v>0</v>
      </c>
      <c r="L45" s="450">
        <f>+ｶ.廃ﾌﾟﾗ類!$AS$24</f>
        <v>0.3</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36.5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1464101.7999999998</v>
      </c>
      <c r="I55" s="506">
        <f t="shared" si="10"/>
        <v>0</v>
      </c>
      <c r="J55" s="506">
        <f t="shared" si="10"/>
        <v>0</v>
      </c>
      <c r="K55" s="506">
        <f t="shared" si="10"/>
        <v>0</v>
      </c>
      <c r="L55" s="506">
        <f t="shared" si="10"/>
        <v>51.4</v>
      </c>
      <c r="M55" s="506">
        <f t="shared" si="10"/>
        <v>0</v>
      </c>
      <c r="N55" s="506">
        <f t="shared" si="10"/>
        <v>0</v>
      </c>
      <c r="O55" s="506">
        <f t="shared" si="10"/>
        <v>0</v>
      </c>
      <c r="P55" s="506">
        <f t="shared" si="10"/>
        <v>0</v>
      </c>
      <c r="Q55" s="506">
        <f t="shared" si="10"/>
        <v>0</v>
      </c>
      <c r="R55" s="506">
        <f t="shared" si="10"/>
        <v>0</v>
      </c>
      <c r="S55" s="506">
        <f t="shared" si="10"/>
        <v>0.2</v>
      </c>
      <c r="T55" s="506">
        <f t="shared" si="10"/>
        <v>3.6</v>
      </c>
      <c r="U55" s="506">
        <f t="shared" si="10"/>
        <v>0</v>
      </c>
      <c r="V55" s="506">
        <f t="shared" si="10"/>
        <v>0</v>
      </c>
      <c r="W55" s="506">
        <f t="shared" si="10"/>
        <v>0</v>
      </c>
      <c r="X55" s="506">
        <f t="shared" si="10"/>
        <v>0</v>
      </c>
      <c r="Y55" s="506">
        <f t="shared" si="10"/>
        <v>0</v>
      </c>
      <c r="Z55" s="506">
        <f t="shared" si="10"/>
        <v>0</v>
      </c>
      <c r="AA55" s="507">
        <f>+AA9+AA19+AA20</f>
        <v>1464157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環境創造局長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横浜市下水道河川局都筑水再生センター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7010</v>
      </c>
      <c r="N25" s="839"/>
      <c r="O25" s="840"/>
    </row>
    <row r="26" spans="1:48" ht="18" customHeight="1" x14ac:dyDescent="0.15">
      <c r="C26" s="819" t="s">
        <v>11</v>
      </c>
      <c r="D26" s="820"/>
      <c r="E26" s="821"/>
      <c r="F26" s="813" t="str">
        <f>+表紙!F49</f>
        <v>横浜市都筑区佐江戸町２５番地</v>
      </c>
      <c r="G26" s="814"/>
      <c r="H26" s="814"/>
      <c r="I26" s="814"/>
      <c r="J26" s="814"/>
      <c r="K26" s="814"/>
      <c r="L26" s="139" t="s">
        <v>172</v>
      </c>
      <c r="M26" s="259"/>
      <c r="N26" s="817" t="str">
        <f>IF(+表紙!N49="","",+表紙!N49)</f>
        <v>045-671-3965</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32</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731117.29999999993</v>
      </c>
      <c r="I40" s="293" t="s">
        <v>4</v>
      </c>
      <c r="J40" s="594" t="s">
        <v>324</v>
      </c>
      <c r="K40" s="595"/>
      <c r="L40" s="596"/>
      <c r="M40" s="797">
        <f>+表紙!M63</f>
        <v>135.29999999999998</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84.199999999999989</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2024-08-15T02:43:18Z</dcterms:modified>
</cp:coreProperties>
</file>