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0" i="86" l="1"/>
  <c r="F29" i="86"/>
  <c r="F30" i="86"/>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<sst xmlns="http://schemas.openxmlformats.org/spreadsheetml/2006/main" count="3174" uniqueCount="460">
  <si>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</si>
  <si>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</si>
  <si>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</si>
  <si>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</si>
  <si>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</si>
  <si>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</si>
  <si>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</si>
  <si>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</si>
  <si>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</si>
  <si>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</si>
  <si>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</si>
  <si>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</si>
  <si>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</si>
  <si>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</si>
  <si>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</si>
  <si>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</si>
  <si>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</si>
  <si>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</si>
  <si>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</si>
  <si>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</si>
  <si>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</si>
  <si>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</si>
  <si>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</si>
  <si>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</si>
  <si>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</si>
  <si>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</si>
  <si>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</si>
  <si>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</si>
  <si>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</si>
  <si>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</si>
  <si>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</si>
  <si>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</si>
  <si>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</si>
  <si>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</si>
  <si>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</si>
  <si>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</si>
  <si>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</si>
  <si>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</si>
  <si>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</si>
  <si>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</si>
  <si>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</si>
  <si>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</si>
  <si>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</si>
  <si>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</si>
  <si>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</si>
  <si>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</si>
  <si>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</si>
  <si>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</si>
  <si>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</si>
  <si>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</si>
  <si>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</si>
  <si>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</si>
  <si>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</si>
  <si>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</si>
  <si>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</si>
  <si>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</si>
  <si>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</si>
  <si>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</si>
  <si>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</si>
  <si>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</si>
  <si>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</si>
  <si>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</si>
  <si>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</si>
  <si>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</si>
  <si>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</si>
  <si>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</si>
  <si>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</si>
  <si>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</si>
  <si>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</si>
  <si>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</si>
  <si>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</si>
  <si>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</si>
  <si>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</si>
  <si>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</si>
  <si>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</si>
  <si>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</si>
  <si>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</si>
  <si>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</si>
  <si>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</si>
  <si>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</si>
  <si>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</si>
  <si>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</si>
  <si>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</si>
  <si>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</si>
  <si>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</si>
  <si>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</si>
  <si>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</si>
  <si>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</si>
  <si>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</si>
  <si>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</si>
  <si>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</si>
  <si>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</si>
  <si>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</si>
  <si>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</si>
  <si>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</si>
  <si>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</si>
  <si>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</si>
  <si>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</si>
  <si>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</si>
  <si>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</si>
  <si>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</si>
  <si>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</si>
  <si>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</si>
  <si>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</si>
  <si>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</si>
  <si>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</si>
  <si>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</si>
  <si>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</si>
  <si>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</si>
  <si>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</si>
  <si>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</si>
  <si>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</si>
  <si>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</si>
  <si>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</si>
  <si>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</si>
  <si>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</si>
  <si>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</si>
  <si>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</si>
  <si>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</si>
  <si>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</si>
  <si>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</si>
  <si>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</si>
  <si>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</si>
  <si>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</si>
  <si>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</si>
  <si>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</si>
  <si>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</si>
  <si>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</si>
  <si>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</si>
  <si>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</si>
  <si>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</si>
  <si>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</si>
  <si>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</si>
  <si>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</si>
  <si>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</si>
  <si>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</si>
  <si>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</si>
  <si>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</si>
  <si>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</si>
  <si>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</si>
  <si>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</si>
  <si>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</si>
  <si>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</si>
  <si>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</si>
  <si>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</si>
  <si>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</si>
  <si>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</si>
  <si>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</si>
  <si>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</si>
  <si>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</si>
  <si>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</si>
  <si>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</si>
  <si>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</si>
  <si>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</si>
  <si>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</si>
  <si>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</si>
  <si>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</si>
  <si>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</si>
  <si>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</si>
  <si>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</si>
  <si>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</si>
  <si>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</si>
  <si>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</si>
  <si>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</si>
  <si>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</si>
  <si>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</si>
  <si>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</si>
  <si>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</si>
  <si>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</si>
  <si>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</si>
  <si>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</si>
  <si>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</si>
  <si>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</si>
  <si>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</si>
  <si>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</si>
  <si>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</si>
  <si>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</si>
  <si>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</si>
  <si>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</si>
  <si>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</si>
  <si>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</si>
  <si>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</si>
  <si>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</si>
  <si>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</si>
  <si>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</si>
  <si>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</si>
  <si>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</si>
  <si>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</si>
  <si>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</si>
  <si>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</si>
  <si>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</si>
  <si>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</si>
  <si>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</si>
  <si>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</si>
  <si>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</si>
  <si>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</si>
  <si>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</si>
  <si>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</si>
  <si>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</si>
  <si>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</si>
  <si>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</si>
  <si>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</si>
  <si>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</si>
  <si>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</si>
  <si>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</si>
  <si>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</si>
  <si>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</si>
  <si>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</si>
  <si>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</si>
  <si>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</si>
  <si>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</si>
  <si>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</si>
  <si>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</si>
  <si>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</si>
  <si>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</si>
  <si>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</si>
  <si>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</si>
  <si>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</si>
  <si>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</si>
  <si>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</si>
  <si>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</si>
  <si>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</si>
  <si>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</si>
  <si>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</si>
  <si>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</si>
  <si>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</si>
  <si>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</si>
  <si>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</si>
  <si>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</si>
  <si>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</si>
  <si>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</si>
  <si>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</si>
  <si>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</si>
  <si>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</si>
  <si>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</si>
  <si>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</si>
  <si>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</si>
  <si>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</si>
  <si>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</si>
  <si>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</si>
  <si>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</si>
  <si>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</si>
  <si>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</si>
  <si>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</si>
  <si>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</si>
  <si>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</si>
  <si>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</si>
  <si>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</si>
  <si>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</si>
  <si>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</si>
  <si>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</si>
  <si>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</si>
  <si>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</si>
  <si>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</si>
  <si>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</si>
  <si>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</si>
  <si>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</si>
  <si>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</si>
  <si>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</si>
  <si>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</si>
  <si>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</si>
  <si>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</si>
  <si>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</si>
  <si>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</si>
  <si>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</si>
  <si>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</si>
  <si>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</si>
  <si>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</si>
  <si>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</si>
  <si>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</si>
  <si>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</si>
  <si>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</si>
  <si>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</si>
  <si>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</si>
  <si>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</si>
  <si>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</si>
  <si>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</si>
  <si>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</si>
  <si>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</si>
  <si>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</si>
  <si>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</si>
  <si>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</si>
  <si>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</si>
  <si>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</si>
  <si>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</si>
  <si>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</si>
  <si>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</si>
  <si>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</si>
  <si>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</si>
  <si>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</si>
  <si>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</si>
  <si>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</si>
  <si>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</si>
  <si>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</si>
  <si>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</si>
  <si>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</si>
  <si>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</si>
  <si>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</si>
  <si>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</si>
  <si>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</si>
  <si>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</si>
  <si>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</si>
  <si>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</si>
  <si>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</si>
  <si>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</si>
  <si>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</si>
  <si>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</si>
  <si>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</si>
  <si>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</si>
  <si>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</si>
  <si>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</si>
  <si>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</si>
  <si>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</si>
  <si>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</si>
  <si>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</si>
  <si>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</si>
  <si>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</si>
  <si>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</si>
  <si>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</si>
  <si>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</si>
  <si>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</si>
  <si>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</si>
  <si>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</si>
  <si>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</si>
  <si>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</si>
  <si>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</si>
  <si>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</si>
  <si>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</si>
  <si>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</si>
  <si>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</si>
  <si>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</si>
  <si>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</si>
  <si>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</si>
  <si>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</si>
  <si>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</si>
  <si>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</si>
  <si>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</si>
  <si>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</si>
  <si>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</si>
  <si>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</si>
  <si>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</si>
  <si>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</si>
  <si>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</si>
  <si>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</si>
  <si>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</si>
  <si>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</si>
  <si>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</si>
  <si>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</si>
  <si>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</si>
  <si>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</si>
  <si>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</si>
  <si>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</si>
  <si>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</si>
  <si>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</si>
  <si>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</si>
  <si>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</si>
  <si>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</si>
  <si>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</si>
  <si>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</si>
  <si>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</si>
  <si>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</si>
  <si>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</si>
  <si>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</si>
  <si>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</si>
  <si>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</si>
  <si>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</si>
  <si>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</si>
  <si>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</si>
  <si>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</si>
  <si>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</si>
  <si>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</si>
  <si>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</si>
  <si>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</si>
  <si>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</si>
  <si>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</si>
  <si>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</si>
  <si>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</si>
  <si>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</si>
  <si>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</si>
  <si>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</si>
  <si>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</si>
  <si>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</si>
  <si>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</si>
  <si>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</si>
  <si>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</si>
  <si>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</si>
  <si>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</si>
  <si>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</si>
  <si>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</si>
  <si>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</si>
  <si>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</si>
  <si>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</si>
  <si>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</si>
  <si>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</si>
  <si>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</si>
  <si>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</si>
  <si>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</si>
  <si>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</si>
  <si>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</si>
  <si>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</si>
  <si>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</si>
  <si>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</si>
  <si>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</si>
  <si>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</si>
  <si>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</si>
  <si>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</si>
  <si>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</si>
  <si>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</si>
  <si>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</si>
  <si>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</si>
  <si>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</si>
  <si>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</si>
  <si>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</si>
  <si>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</si>
  <si>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</si>
  <si>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</si>
  <si>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</si>
  <si>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</si>
  <si>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</si>
  <si>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</si>
  <si>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</si>
  <si>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</si>
  <si>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</si>
  <si>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</si>
  <si>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</si>
  <si>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</si>
  <si>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</si>
  <si>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</si>
  <si>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</si>
  <si>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</si>
  <si>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</si>
  <si>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</si>
  <si>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</si>
  <si>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</si>
  <si>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</si>
  <si>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</si>
  <si>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</si>
  <si>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</si>
  <si>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</si>
  <si>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</si>
  <si>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</si>
  <si>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</si>
  <si>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</si>
  <si>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</si>
  <si>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</si>
  <si>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神奈川県横浜市金沢区福浦２－３－１</t>
    <phoneticPr fontId="3"/>
  </si>
  <si>
    <t>職務執行者　山本俊之</t>
    <phoneticPr fontId="3"/>
  </si>
  <si>
    <t>045-787-3775</t>
    <phoneticPr fontId="3"/>
  </si>
  <si>
    <t>ロイヤルカナン ジャポン合同会社</t>
    <phoneticPr fontId="3"/>
  </si>
  <si>
    <t>106	飼料･有機質肥料製造業</t>
    <phoneticPr fontId="3"/>
  </si>
  <si>
    <t>非公開</t>
    <rPh sb="0" eb="3">
      <t>ヒコウカイ</t>
    </rPh>
    <phoneticPr fontId="3"/>
  </si>
  <si>
    <t>令和 6 年5月28日</t>
    <phoneticPr fontId="3"/>
  </si>
  <si>
    <t>211人　（事業所：68名）</t>
    <rPh sb="3" eb="4">
      <t>ニン</t>
    </rPh>
    <rPh sb="6" eb="9">
      <t>ジギョウショ</t>
    </rPh>
    <rPh sb="12" eb="13">
      <t>メイ</t>
    </rPh>
    <phoneticPr fontId="3"/>
  </si>
  <si>
    <t>木パレット(木くず）に関してはパレット点検を強化し、できるだけ繰り返し再利用する。</t>
    <rPh sb="6" eb="7">
      <t>キ</t>
    </rPh>
    <phoneticPr fontId="3"/>
  </si>
  <si>
    <t>新規倉庫で使用できる汎用性の高いサイズのプラスチックパレットの選択をする。</t>
    <phoneticPr fontId="3"/>
  </si>
  <si>
    <t>圧縮プラスチック、プラスチック（プラスチックパレット）、事務所系プラスチック（パンやお弁当の外装など）、汚泥（ペットフード）、木くず（木パレット）、乾電池、蛍光灯、水銀灯、廃油</t>
    <rPh sb="0" eb="2">
      <t>アッシュク</t>
    </rPh>
    <rPh sb="28" eb="32">
      <t>ジムショケイ</t>
    </rPh>
    <rPh sb="43" eb="45">
      <t>ベントウ</t>
    </rPh>
    <rPh sb="46" eb="48">
      <t>ガイソウ</t>
    </rPh>
    <rPh sb="52" eb="54">
      <t>オデイ</t>
    </rPh>
    <rPh sb="63" eb="64">
      <t>キ</t>
    </rPh>
    <rPh sb="67" eb="68">
      <t>キ</t>
    </rPh>
    <rPh sb="74" eb="77">
      <t>カンデンチ</t>
    </rPh>
    <rPh sb="78" eb="81">
      <t>ケイコウトウ</t>
    </rPh>
    <rPh sb="82" eb="85">
      <t>スイギントウ</t>
    </rPh>
    <rPh sb="86" eb="88">
      <t>ハイユ</t>
    </rPh>
    <phoneticPr fontId="3"/>
  </si>
  <si>
    <t>プラスチックパレット：新規倉庫で使用できる汎用性の高いサイズのプラスチックパレットの選択をする。木パレット(木くず）：できるだけ繰り返し再利用する。</t>
    <phoneticPr fontId="3"/>
  </si>
  <si>
    <t>職務執行者
　｜―　環境マネジメントシステム・HSE
廃棄物総括責任者
　｜
廃棄物処理責任者
　｜
WMS・Navi管理者
　｜
各部門（各現場担当者）</t>
    <phoneticPr fontId="3"/>
  </si>
  <si>
    <t>汚泥→破砕・圧縮→燃料化　　　　　　　　　　　　　　　　　　　　　　　　　　　　　　　　　　　　　　　　　　　　　　　　　廃プラ（圧縮タイプ）→破砕・圧縮→燃料化　　　　　　　　　　　　　　　　　　　　　　　　　　　　　　　　　　　　　　　　廃プラ（事務所系）→破砕→洗浄→燃料化　　　　　　　　　　　　　　　　　　　　　　　　　　　　　　　　　　　　　　　　廃プラ→破砕→燃料化　　　　　　　　　　　　　　　　　　　　　　　　　　　　　　　　　　　　　　　　　　　　　　　　　　　廃油→燃料化　　　　　　　　　　　　　　　　　　　　　　　　　　　　　　　　　　　　　　　　　　　　　　　　　　　　　　　　　　　　　木くず→破砕→再資源化（チップ）</t>
    <rPh sb="0" eb="2">
      <t>オデイ</t>
    </rPh>
    <rPh sb="61" eb="62">
      <t>ハイ</t>
    </rPh>
    <rPh sb="65" eb="67">
      <t>アッシュク</t>
    </rPh>
    <rPh sb="121" eb="122">
      <t>ハイ</t>
    </rPh>
    <rPh sb="125" eb="128">
      <t>ジムショ</t>
    </rPh>
    <rPh sb="128" eb="129">
      <t>ケイ</t>
    </rPh>
    <rPh sb="134" eb="136">
      <t>センジョウ</t>
    </rPh>
    <rPh sb="180" eb="181">
      <t>ハイ</t>
    </rPh>
    <rPh sb="241" eb="243">
      <t>ハイユ</t>
    </rPh>
    <rPh sb="308" eb="309">
      <t>キ</t>
    </rPh>
    <phoneticPr fontId="3"/>
  </si>
  <si>
    <t>新規</t>
    <rPh sb="0" eb="2">
      <t>シンキ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</si>
</sst>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4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4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451</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t="s">
        <v>459</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121</v>
      </c>
      <c r="G54" s="496"/>
      <c r="H54" s="496"/>
      <c r="I54" s="496"/>
      <c r="J54" s="496"/>
      <c r="K54" s="496"/>
      <c r="L54" s="32" t="s">
        <v>48</v>
      </c>
      <c r="M54" s="32"/>
      <c r="N54" s="502" t="s">
        <v>449</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t="s">
        <v>450</v>
      </c>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452</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458</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457</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4</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1866.6</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4</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994.6</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453</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1866.6</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1854</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t="str">
        <f>+別紙!AA16</f>
        <v>0</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f>+別紙!AA17</f>
        <v>0.1</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994.6</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994.5</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0.1</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ロイヤルカナン ジャポン合同会社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AS34" sqref="AS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420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595.79999999999995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420</v>
      </c>
      <c r="P27" s="700"/>
      <c r="Q27" s="700"/>
      <c r="R27" s="700"/>
      <c r="S27" s="49" t="s">
        <v>38</v>
      </c>
      <c r="T27" s="70"/>
      <c r="U27" s="70"/>
      <c r="X27" s="68" t="s">
        <v>39</v>
      </c>
      <c r="Y27" s="71"/>
      <c r="AG27" s="58"/>
      <c r="AH27" s="58"/>
      <c r="AI27" s="58"/>
      <c r="AJ27" s="58"/>
      <c r="AK27" s="742">
        <f>+AG18+O27</f>
        <v>420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595.79999999999995</v>
      </c>
      <c r="G29" s="712"/>
      <c r="H29" s="214" t="s">
        <v>198</v>
      </c>
      <c r="L29" s="709"/>
      <c r="O29" s="61"/>
      <c r="P29" s="148"/>
      <c r="Q29" s="56" t="s">
        <v>183</v>
      </c>
      <c r="R29" s="676" t="s">
        <v>33</v>
      </c>
      <c r="S29" s="692"/>
      <c r="T29" s="692"/>
      <c r="U29" s="693"/>
      <c r="V29" s="53"/>
      <c r="W29" s="72"/>
      <c r="X29" s="697" t="s">
        <v>315</v>
      </c>
      <c r="Y29" s="698"/>
      <c r="Z29" s="690">
        <v>420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595.79999999999995</v>
      </c>
      <c r="G30" s="712"/>
      <c r="H30" s="214" t="s">
        <v>198</v>
      </c>
      <c r="L30" s="709"/>
      <c r="O30" s="61"/>
      <c r="Q30" s="699">
        <f>+ROUND(Z28,1)+ROUND(Z29,1)+ROUND(Z30,1)</f>
        <v>420</v>
      </c>
      <c r="R30" s="700"/>
      <c r="S30" s="700"/>
      <c r="T30" s="700"/>
      <c r="U30" s="49" t="s">
        <v>16</v>
      </c>
      <c r="X30" s="697" t="s">
        <v>186</v>
      </c>
      <c r="Y30" s="698"/>
      <c r="Z30" s="690"/>
      <c r="AA30" s="691"/>
      <c r="AB30" s="691"/>
      <c r="AC30" s="691"/>
      <c r="AD30" s="691"/>
      <c r="AE30" s="49" t="s">
        <v>13</v>
      </c>
      <c r="AK30" s="651">
        <v>420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8" workbookViewId="0">
      <selection activeCell="AH38" sqref="AH3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0.1</v>
      </c>
      <c r="P27" s="700"/>
      <c r="Q27" s="700"/>
      <c r="R27" s="700"/>
      <c r="S27" s="49" t="s">
        <v>38</v>
      </c>
      <c r="T27" s="70"/>
      <c r="U27" s="70"/>
      <c r="X27" s="68" t="s">
        <v>39</v>
      </c>
      <c r="Y27" s="71"/>
      <c r="AG27" s="58"/>
      <c r="AH27" s="58"/>
      <c r="AI27" s="58"/>
      <c r="AJ27" s="58"/>
      <c r="AK27" s="742">
        <f>+AG18+O27</f>
        <v>0.1</v>
      </c>
      <c r="AL27" s="743"/>
      <c r="AM27" s="743"/>
      <c r="AN27" s="743"/>
      <c r="AO27" s="57" t="s">
        <v>13</v>
      </c>
      <c r="AP27" s="318"/>
      <c r="AQ27" s="132"/>
      <c r="AR27" s="651">
        <v>0.1</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0.1</v>
      </c>
      <c r="G29" s="712"/>
      <c r="H29" s="214" t="s">
        <v>198</v>
      </c>
      <c r="L29" s="709"/>
      <c r="O29" s="61"/>
      <c r="P29" s="148"/>
      <c r="Q29" s="56" t="s">
        <v>183</v>
      </c>
      <c r="R29" s="676" t="s">
        <v>33</v>
      </c>
      <c r="S29" s="692"/>
      <c r="T29" s="692"/>
      <c r="U29" s="693"/>
      <c r="V29" s="53"/>
      <c r="W29" s="72"/>
      <c r="X29" s="697" t="s">
        <v>315</v>
      </c>
      <c r="Y29" s="698"/>
      <c r="Z29" s="690">
        <v>0.1</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0.1</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290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820.1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290</v>
      </c>
      <c r="P27" s="700"/>
      <c r="Q27" s="700"/>
      <c r="R27" s="700"/>
      <c r="S27" s="49" t="s">
        <v>38</v>
      </c>
      <c r="T27" s="70"/>
      <c r="U27" s="70"/>
      <c r="X27" s="68" t="s">
        <v>39</v>
      </c>
      <c r="Y27" s="71"/>
      <c r="AG27" s="58"/>
      <c r="AH27" s="58"/>
      <c r="AI27" s="58"/>
      <c r="AJ27" s="58"/>
      <c r="AK27" s="742">
        <f>+AG18+O27</f>
        <v>290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820.1</v>
      </c>
      <c r="G29" s="712"/>
      <c r="H29" s="214" t="s">
        <v>198</v>
      </c>
      <c r="L29" s="709"/>
      <c r="O29" s="61"/>
      <c r="P29" s="148"/>
      <c r="Q29" s="56" t="s">
        <v>183</v>
      </c>
      <c r="R29" s="676" t="s">
        <v>33</v>
      </c>
      <c r="S29" s="692"/>
      <c r="T29" s="692"/>
      <c r="U29" s="693"/>
      <c r="V29" s="53"/>
      <c r="W29" s="72"/>
      <c r="X29" s="697" t="s">
        <v>315</v>
      </c>
      <c r="Y29" s="698"/>
      <c r="Z29" s="690">
        <v>290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807.6</v>
      </c>
      <c r="G30" s="712"/>
      <c r="H30" s="214" t="s">
        <v>198</v>
      </c>
      <c r="L30" s="709"/>
      <c r="O30" s="61"/>
      <c r="Q30" s="699">
        <f>+ROUND(Z28,1)+ROUND(Z29,1)+ROUND(Z30,1)</f>
        <v>290</v>
      </c>
      <c r="R30" s="700"/>
      <c r="S30" s="700"/>
      <c r="T30" s="700"/>
      <c r="U30" s="49" t="s">
        <v>16</v>
      </c>
      <c r="X30" s="697" t="s">
        <v>186</v>
      </c>
      <c r="Y30" s="698"/>
      <c r="Z30" s="690"/>
      <c r="AA30" s="691"/>
      <c r="AB30" s="691"/>
      <c r="AC30" s="691"/>
      <c r="AD30" s="691"/>
      <c r="AE30" s="49" t="s">
        <v>13</v>
      </c>
      <c r="AK30" s="651">
        <v>290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284.5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450.6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284.5</v>
      </c>
      <c r="P27" s="700"/>
      <c r="Q27" s="700"/>
      <c r="R27" s="700"/>
      <c r="S27" s="49" t="s">
        <v>38</v>
      </c>
      <c r="T27" s="70"/>
      <c r="U27" s="70"/>
      <c r="X27" s="68" t="s">
        <v>39</v>
      </c>
      <c r="Y27" s="71"/>
      <c r="AG27" s="58"/>
      <c r="AH27" s="58"/>
      <c r="AI27" s="58"/>
      <c r="AJ27" s="58"/>
      <c r="AK27" s="742">
        <f>+AG18+O27</f>
        <v>284.5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f>F24</f>
        <v>450.6</v>
      </c>
      <c r="G29" s="712"/>
      <c r="H29" s="214" t="s">
        <v>198</v>
      </c>
      <c r="L29" s="709"/>
      <c r="O29" s="61"/>
      <c r="P29" s="148"/>
      <c r="Q29" s="56" t="s">
        <v>183</v>
      </c>
      <c r="R29" s="676" t="s">
        <v>33</v>
      </c>
      <c r="S29" s="692"/>
      <c r="T29" s="692"/>
      <c r="U29" s="693"/>
      <c r="V29" s="53"/>
      <c r="W29" s="72"/>
      <c r="X29" s="697" t="s">
        <v>315</v>
      </c>
      <c r="Y29" s="698"/>
      <c r="Z29" s="690">
        <v>284.5</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f>F24</f>
        <v>450.6</v>
      </c>
      <c r="G30" s="712"/>
      <c r="H30" s="214" t="s">
        <v>198</v>
      </c>
      <c r="L30" s="709"/>
      <c r="O30" s="61"/>
      <c r="Q30" s="699">
        <f>+ROUND(Z28,1)+ROUND(Z29,1)+ROUND(Z30,1)</f>
        <v>284.5</v>
      </c>
      <c r="R30" s="700"/>
      <c r="S30" s="700"/>
      <c r="T30" s="700"/>
      <c r="U30" s="49" t="s">
        <v>16</v>
      </c>
      <c r="X30" s="697" t="s">
        <v>186</v>
      </c>
      <c r="Y30" s="698"/>
      <c r="Z30" s="690"/>
      <c r="AA30" s="691"/>
      <c r="AB30" s="691"/>
      <c r="AC30" s="691"/>
      <c r="AD30" s="691"/>
      <c r="AE30" s="49" t="s">
        <v>13</v>
      </c>
      <c r="AK30" s="651">
        <f>AK27</f>
        <v>284.5</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ロイヤルカナン ジャポン合同会社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ロイヤルカナン ジャポン合同会社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595.79999999999995</v>
      </c>
      <c r="I9" s="377">
        <f>IF(OR(ｳ.廃油!F24&gt;0,ｳ.廃油!F24&lt;0),ｳ.廃油!F24,IF(I$19&gt;0,"0",0))</f>
        <v>0.1</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820.1</v>
      </c>
      <c r="M9" s="377">
        <f>IF(OR(ｷ.紙くず!F24&gt;0,ｷ.紙くず!F24&lt;0),ｷ.紙くず!F24,IF(M$19&gt;0,"0",0))</f>
        <v>0</v>
      </c>
      <c r="N9" s="377">
        <f>IF(OR(ｸ.木くず!F24&gt;0,ｸ.木くず!F24&lt;0),ｸ.木くず!F24,IF(N$19&gt;0,"0",0))</f>
        <v>450.6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1866.6</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595.79999999999995</v>
      </c>
      <c r="I14" s="383">
        <f>IF(OR(ｳ.廃油!F29&gt;0,ｳ.廃油!F29&lt;0),ｳ.廃油!F29,IF(I$19&gt;0,"0",0))</f>
        <v>0.1</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820.1</v>
      </c>
      <c r="M14" s="383">
        <f>IF(OR(ｷ.紙くず!F29&gt;0,ｷ.紙くず!F29&lt;0),ｷ.紙くず!F29,IF(M$19&gt;0,"0",0))</f>
        <v>0</v>
      </c>
      <c r="N14" s="383">
        <f>IF(OR(ｸ.木くず!F29&gt;0,ｸ.木くず!F29&lt;0),ｸ.木くず!F29,IF(N$19&gt;0,"0",0))</f>
        <v>450.6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1866.6</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595.79999999999995</v>
      </c>
      <c r="I15" s="383" t="str">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807.6</v>
      </c>
      <c r="M15" s="383">
        <f>IF(OR(ｷ.紙くず!F30&gt;0,ｷ.紙くず!F30&lt;0),ｷ.紙くず!F30,IF(M$19&gt;0,"0",0))</f>
        <v>0</v>
      </c>
      <c r="N15" s="383">
        <f>IF(OR(ｸ.木くず!F30&gt;0,ｸ.木くず!F30&lt;0),ｸ.木くず!F30,IF(N$19&gt;0,"0",0))</f>
        <v>450.6</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f t="shared" si="0"/>
        <v>1854</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t="str">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t="str">
        <f t="shared" si="0"/>
        <v>0</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0.1</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f t="shared" si="0"/>
        <v>0.1</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420</v>
      </c>
      <c r="I19" s="389">
        <f t="shared" si="1"/>
        <v>0.1</v>
      </c>
      <c r="J19" s="389">
        <f t="shared" si="1"/>
        <v>0</v>
      </c>
      <c r="K19" s="389">
        <f t="shared" si="1"/>
        <v>0</v>
      </c>
      <c r="L19" s="389">
        <f t="shared" si="1"/>
        <v>290</v>
      </c>
      <c r="M19" s="389">
        <f t="shared" si="1"/>
        <v>0</v>
      </c>
      <c r="N19" s="389">
        <f t="shared" si="1"/>
        <v>284.5</v>
      </c>
      <c r="O19" s="389">
        <f t="shared" si="1"/>
        <v>0</v>
      </c>
      <c r="P19" s="389">
        <f t="shared" si="1"/>
        <v>0</v>
      </c>
      <c r="Q19" s="389">
        <f t="shared" si="1"/>
        <v>0</v>
      </c>
      <c r="R19" s="389">
        <f t="shared" si="1"/>
        <v>0</v>
      </c>
      <c r="S19" s="389">
        <f t="shared" si="1"/>
        <v>0</v>
      </c>
      <c r="T19" s="389">
        <f t="shared" si="1"/>
        <v>0</v>
      </c>
      <c r="U19" s="389">
        <f t="shared" si="1"/>
        <v>0</v>
      </c>
      <c r="V19" s="389">
        <f t="shared" si="1"/>
        <v>0</v>
      </c>
      <c r="W19" s="389">
        <f t="shared" si="1"/>
        <v>0</v>
      </c>
      <c r="X19" s="389">
        <f t="shared" si="1"/>
        <v>0</v>
      </c>
      <c r="Y19" s="389">
        <f t="shared" si="1"/>
        <v>0</v>
      </c>
      <c r="Z19" s="390">
        <f t="shared" si="1"/>
        <v>0</v>
      </c>
      <c r="AA19" s="391">
        <f t="shared" ref="AA19:AA25" si="2">SUM(G19:Z19)</f>
        <v>994.6</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420</v>
      </c>
      <c r="I37" s="424">
        <f t="shared" si="8"/>
        <v>0.1</v>
      </c>
      <c r="J37" s="424">
        <f t="shared" si="8"/>
        <v>0</v>
      </c>
      <c r="K37" s="424">
        <f t="shared" si="8"/>
        <v>0</v>
      </c>
      <c r="L37" s="424">
        <f t="shared" si="8"/>
        <v>290</v>
      </c>
      <c r="M37" s="424">
        <f t="shared" si="8"/>
        <v>0</v>
      </c>
      <c r="N37" s="424">
        <f t="shared" si="8"/>
        <v>284.5</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0</v>
      </c>
      <c r="AA37" s="426">
        <f t="shared" si="4"/>
        <v>994.6</v>
      </c>
    </row>
    <row r="38" spans="2:27" ht="24" customHeight="1" x14ac:dyDescent="0.15">
      <c r="B38" s="170"/>
      <c r="C38" s="776"/>
      <c r="D38" s="227"/>
      <c r="E38" s="225" t="s">
        <v>319</v>
      </c>
      <c r="F38" s="443"/>
      <c r="G38" s="415">
        <f t="shared" ref="G38:Z38" si="9">SUM(G39:G41)</f>
        <v>0</v>
      </c>
      <c r="H38" s="415">
        <f t="shared" si="9"/>
        <v>420</v>
      </c>
      <c r="I38" s="415">
        <f t="shared" si="9"/>
        <v>0.1</v>
      </c>
      <c r="J38" s="415">
        <f t="shared" si="9"/>
        <v>0</v>
      </c>
      <c r="K38" s="415">
        <f t="shared" si="9"/>
        <v>0</v>
      </c>
      <c r="L38" s="415">
        <f t="shared" si="9"/>
        <v>290</v>
      </c>
      <c r="M38" s="415">
        <f t="shared" si="9"/>
        <v>0</v>
      </c>
      <c r="N38" s="415">
        <f t="shared" si="9"/>
        <v>284.5</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994.6</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776"/>
      <c r="D40" s="228"/>
      <c r="E40" s="223"/>
      <c r="F40" s="221" t="s">
        <v>318</v>
      </c>
      <c r="G40" s="418">
        <f>+ｱ.燃え殻!$Z$29</f>
        <v>0</v>
      </c>
      <c r="H40" s="418">
        <f>+ｲ.汚泥!$Z$29</f>
        <v>420</v>
      </c>
      <c r="I40" s="418">
        <f>+ｳ.廃油!$Z$29</f>
        <v>0.1</v>
      </c>
      <c r="J40" s="418">
        <f>+ｴ.廃酸!$Z$29</f>
        <v>0</v>
      </c>
      <c r="K40" s="418">
        <f>+ｵ.廃ｱﾙｶﾘ!$Z$29</f>
        <v>0</v>
      </c>
      <c r="L40" s="418">
        <f>+ｶ.廃ﾌﾟﾗ類!$Z$29</f>
        <v>290</v>
      </c>
      <c r="M40" s="418">
        <f>+ｷ.紙くず!$Z$29</f>
        <v>0</v>
      </c>
      <c r="N40" s="418">
        <f>+ｸ.木くず!$Z$29</f>
        <v>284.5</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994.6</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420</v>
      </c>
      <c r="I43" s="427">
        <f>+ｳ.廃油!$AK$27</f>
        <v>0.1</v>
      </c>
      <c r="J43" s="427">
        <f>+ｴ.廃酸!$AK$27</f>
        <v>0</v>
      </c>
      <c r="K43" s="427">
        <f>+ｵ.廃ｱﾙｶﾘ!$AK$27</f>
        <v>0</v>
      </c>
      <c r="L43" s="427">
        <f>+ｶ.廃ﾌﾟﾗ類!$AK$27</f>
        <v>290</v>
      </c>
      <c r="M43" s="427">
        <f>+ｷ.紙くず!$AK$27</f>
        <v>0</v>
      </c>
      <c r="N43" s="427">
        <f>+ｸ.木くず!$AK$27</f>
        <v>284.5</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994.6</v>
      </c>
    </row>
    <row r="44" spans="2:27" ht="24" customHeight="1" x14ac:dyDescent="0.15">
      <c r="B44" s="170"/>
      <c r="C44" s="177"/>
      <c r="D44" s="175" t="s">
        <v>188</v>
      </c>
      <c r="E44" s="778" t="s">
        <v>236</v>
      </c>
      <c r="F44" s="779"/>
      <c r="G44" s="430">
        <f>+ｱ.燃え殻!$AK$30</f>
        <v>0</v>
      </c>
      <c r="H44" s="430">
        <f>+ｲ.汚泥!$AK$30</f>
        <v>420</v>
      </c>
      <c r="I44" s="430">
        <f>+ｳ.廃油!$AK$30</f>
        <v>0</v>
      </c>
      <c r="J44" s="430">
        <f>+ｴ.廃酸!$AK$30</f>
        <v>0</v>
      </c>
      <c r="K44" s="430">
        <f>+ｵ.廃ｱﾙｶﾘ!$AK$30</f>
        <v>0</v>
      </c>
      <c r="L44" s="430">
        <f>+ｶ.廃ﾌﾟﾗ類!$AK$30</f>
        <v>290</v>
      </c>
      <c r="M44" s="430">
        <f>+ｷ.紙くず!$AK$30</f>
        <v>0</v>
      </c>
      <c r="N44" s="430">
        <f>+ｸ.木くず!$AK$30</f>
        <v>284.5</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994.5</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791" t="s">
        <v>429</v>
      </c>
      <c r="F46" s="792"/>
      <c r="G46" s="418">
        <f>+ｱ.燃え殻!$AR$27</f>
        <v>0</v>
      </c>
      <c r="H46" s="418">
        <f>+ｲ.汚泥!$AR$27</f>
        <v>0</v>
      </c>
      <c r="I46" s="418">
        <f>+ｳ.廃油!$AR$27</f>
        <v>0.1</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0.1</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1015.8</v>
      </c>
      <c r="I55" s="480">
        <f t="shared" si="10"/>
        <v>0.2</v>
      </c>
      <c r="J55" s="480">
        <f t="shared" si="10"/>
        <v>0</v>
      </c>
      <c r="K55" s="480">
        <f t="shared" si="10"/>
        <v>0</v>
      </c>
      <c r="L55" s="480">
        <f t="shared" si="10"/>
        <v>1110.0999999999999</v>
      </c>
      <c r="M55" s="480">
        <f t="shared" si="10"/>
        <v>0</v>
      </c>
      <c r="N55" s="480">
        <f t="shared" si="10"/>
        <v>735.1</v>
      </c>
      <c r="O55" s="480">
        <f t="shared" si="10"/>
        <v>0</v>
      </c>
      <c r="P55" s="480">
        <f t="shared" si="10"/>
        <v>0</v>
      </c>
      <c r="Q55" s="480">
        <f t="shared" si="10"/>
        <v>0</v>
      </c>
      <c r="R55" s="480">
        <f t="shared" si="10"/>
        <v>0</v>
      </c>
      <c r="S55" s="480">
        <f t="shared" si="10"/>
        <v>0</v>
      </c>
      <c r="T55" s="480">
        <f t="shared" si="10"/>
        <v>0</v>
      </c>
      <c r="U55" s="480">
        <f t="shared" si="10"/>
        <v>0</v>
      </c>
      <c r="V55" s="480">
        <f t="shared" si="10"/>
        <v>0</v>
      </c>
      <c r="W55" s="480">
        <f t="shared" si="10"/>
        <v>0</v>
      </c>
      <c r="X55" s="480">
        <f t="shared" si="10"/>
        <v>0</v>
      </c>
      <c r="Y55" s="480">
        <f t="shared" si="10"/>
        <v>0</v>
      </c>
      <c r="Z55" s="480">
        <f t="shared" si="10"/>
        <v>0</v>
      </c>
      <c r="AA55" s="481">
        <f>+AA9+AA19+AA20</f>
        <v>2861.2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年5月28日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神奈川県横浜市金沢区福浦２－３－１</v>
      </c>
      <c r="M16" s="851"/>
      <c r="N16" s="851"/>
      <c r="O16" s="851"/>
      <c r="P16" s="851"/>
      <c r="Q16" s="851"/>
      <c r="R16" s="851"/>
      <c r="S16" s="851"/>
      <c r="T16" s="851"/>
      <c r="U16" s="282"/>
    </row>
    <row r="17" spans="1:21" ht="26.25" customHeight="1" x14ac:dyDescent="0.15">
      <c r="C17" s="86"/>
      <c r="I17" s="25"/>
      <c r="J17" s="25" t="s">
        <v>7</v>
      </c>
      <c r="K17" s="25"/>
      <c r="L17" s="851" t="str">
        <f>+表紙!L41</f>
        <v>職務執行者　山本俊之</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045-787-3775</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ロイヤルカナン ジャポン合同会社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t="str">
        <f>表紙!P49</f>
        <v>新規</v>
      </c>
      <c r="Q25" s="823"/>
      <c r="R25" s="823"/>
      <c r="S25" s="823"/>
      <c r="T25" s="823"/>
      <c r="U25" s="824"/>
    </row>
    <row r="26" spans="1:21" ht="26.25" customHeight="1" x14ac:dyDescent="0.15">
      <c r="C26" s="570" t="s">
        <v>11</v>
      </c>
      <c r="D26" s="571"/>
      <c r="E26" s="572"/>
      <c r="F26" s="838" t="str">
        <f>+表紙!F50</f>
        <v>神奈川県横浜市金沢区福浦２－３－１</v>
      </c>
      <c r="G26" s="839"/>
      <c r="H26" s="839"/>
      <c r="I26" s="839"/>
      <c r="J26" s="839"/>
      <c r="K26" s="839"/>
      <c r="L26" s="839"/>
      <c r="M26" s="839"/>
      <c r="N26" s="341" t="s">
        <v>172</v>
      </c>
      <c r="O26"/>
      <c r="P26"/>
      <c r="Q26" s="833" t="str">
        <f>IF(+表紙!Q50="","",+表紙!Q50)</f>
        <v>045-787-3775</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Ｅ10－飲料・たばこ・飼料製造業</v>
      </c>
      <c r="G30" s="826"/>
      <c r="H30" s="826"/>
      <c r="I30" s="826"/>
      <c r="J30" s="826"/>
      <c r="K30" s="826"/>
      <c r="L30" s="32" t="s">
        <v>48</v>
      </c>
      <c r="M30" s="32"/>
      <c r="N30" s="632" t="str">
        <f>IF(COUNTA(表紙!N54)=1,+表紙!N54,"")</f>
        <v>106	飼料･有機質肥料製造業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非公開</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211人　（事業所：68名）</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4</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1866.6</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新規倉庫で使用できる汎用性の高いサイズのプラスチックパレットの選択をする。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4</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994.6</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木パレット(木くず）に関してはパレット点検を強化し、できるだけ繰り返し再利用する。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圧縮プラスチック、プラスチック（プラスチックパレット）、事務所系プラスチック（パンやお弁当の外装など）、汚泥（ペットフード）、木くず（木パレット）、乾電池、蛍光灯、水銀灯、廃油</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プラスチックパレット：新規倉庫で使用できる汎用性の高いサイズのプラスチックパレットの選択をする。木パレット(木くず）：できるだけ繰り返し再利用する。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1866.6</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1854</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t="str">
        <f>+表紙!K210</f>
        <v>0</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f>+表紙!K211</f>
        <v>0.1</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994.6</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994.5</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0.1</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Metadata/LabelInfo.xml><?xml version="1.0" encoding="utf-8"?>
<clbl:labelList xmlns:clbl="http://schemas.microsoft.com/office/2020/mipLabelMetadata">
  <clbl:label id="{2fc13e34-f03f-498b-982a-7cb446e25bc6}" enabled="0" method="" siteId="{2fc13e34-f03f-498b-982a-7cb446e25b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2024-07-01T07:50:40Z</dcterms:created>
  <dcterms:modified xsi:type="dcterms:W3CDTF">2024-09-09T10:49:01Z</dcterms:modified>
</cp:coreProperties>
</file>