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<sst xmlns="http://schemas.openxmlformats.org/spreadsheetml/2006/main" count="3172" uniqueCount="459">
  <si>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</si>
  <si>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</si>
  <si>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</si>
  <si>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</si>
  <si>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</si>
  <si>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</si>
  <si>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</si>
  <si>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</si>
  <si>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</si>
  <si>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</si>
  <si>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</si>
  <si>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</si>
  <si>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</si>
  <si>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</si>
  <si>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</si>
  <si>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</si>
  <si>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</si>
  <si>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</si>
  <si>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</si>
  <si>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</si>
  <si>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</si>
  <si>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</si>
  <si>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</si>
  <si>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</si>
  <si>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</si>
  <si>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</si>
  <si>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</si>
  <si>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</si>
  <si>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</si>
  <si>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</si>
  <si>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</si>
  <si>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</si>
  <si>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</si>
  <si>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</si>
  <si>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</si>
  <si>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</si>
  <si>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</si>
  <si>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</si>
  <si>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</si>
  <si>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</si>
  <si>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</si>
  <si>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</si>
  <si>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</si>
  <si>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</si>
  <si>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</si>
  <si>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</si>
  <si>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</si>
  <si>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</si>
  <si>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</si>
  <si>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</si>
  <si>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</si>
  <si>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</si>
  <si>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</si>
  <si>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</si>
  <si>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</si>
  <si>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</si>
  <si>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</si>
  <si>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</si>
  <si>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</si>
  <si>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</si>
  <si>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</si>
  <si>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</si>
  <si>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</si>
  <si>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</si>
  <si>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</si>
  <si>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</si>
  <si>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</si>
  <si>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</si>
  <si>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</si>
  <si>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</si>
  <si>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</si>
  <si>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</si>
  <si>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</si>
  <si>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</si>
  <si>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</si>
  <si>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</si>
  <si>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</si>
  <si>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</si>
  <si>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</si>
  <si>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</si>
  <si>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</si>
  <si>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</si>
  <si>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</si>
  <si>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</si>
  <si>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</si>
  <si>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</si>
  <si>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</si>
  <si>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</si>
  <si>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</si>
  <si>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</si>
  <si>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</si>
  <si>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</si>
  <si>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</si>
  <si>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</si>
  <si>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</si>
  <si>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</si>
  <si>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</si>
  <si>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</si>
  <si>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</si>
  <si>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</si>
  <si>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</si>
  <si>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</si>
  <si>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</si>
  <si>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</si>
  <si>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</si>
  <si>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</si>
  <si>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</si>
  <si>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</si>
  <si>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</si>
  <si>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</si>
  <si>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</si>
  <si>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</si>
  <si>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</si>
  <si>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</si>
  <si>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</si>
  <si>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</si>
  <si>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</si>
  <si>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</si>
  <si>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</si>
  <si>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</si>
  <si>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</si>
  <si>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</si>
  <si>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</si>
  <si>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</si>
  <si>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</si>
  <si>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</si>
  <si>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</si>
  <si>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</si>
  <si>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</si>
  <si>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</si>
  <si>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</si>
  <si>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</si>
  <si>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</si>
  <si>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</si>
  <si>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</si>
  <si>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</si>
  <si>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</si>
  <si>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</si>
  <si>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</si>
  <si>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</si>
  <si>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</si>
  <si>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</si>
  <si>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</si>
  <si>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</si>
  <si>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</si>
  <si>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</si>
  <si>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</si>
  <si>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</si>
  <si>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</si>
  <si>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</si>
  <si>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</si>
  <si>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</si>
  <si>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</si>
  <si>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</si>
  <si>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</si>
  <si>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</si>
  <si>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</si>
  <si>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</si>
  <si>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</si>
  <si>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</si>
  <si>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</si>
  <si>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</si>
  <si>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</si>
  <si>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</si>
  <si>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</si>
  <si>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</si>
  <si>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</si>
  <si>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</si>
  <si>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</si>
  <si>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</si>
  <si>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</si>
  <si>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</si>
  <si>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</si>
  <si>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</si>
  <si>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</si>
  <si>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</si>
  <si>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</si>
  <si>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</si>
  <si>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</si>
  <si>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</si>
  <si>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</si>
  <si>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</si>
  <si>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</si>
  <si>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</si>
  <si>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</si>
  <si>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</si>
  <si>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</si>
  <si>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</si>
  <si>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</si>
  <si>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</si>
  <si>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</si>
  <si>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</si>
  <si>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</si>
  <si>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</si>
  <si>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</si>
  <si>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</si>
  <si>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</si>
  <si>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</si>
  <si>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</si>
  <si>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</si>
  <si>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</si>
  <si>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</si>
  <si>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</si>
  <si>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</si>
  <si>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</si>
  <si>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</si>
  <si>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</si>
  <si>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</si>
  <si>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</si>
  <si>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</si>
  <si>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</si>
  <si>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</si>
  <si>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</si>
  <si>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</si>
  <si>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</si>
  <si>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</si>
  <si>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</si>
  <si>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</si>
  <si>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</si>
  <si>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</si>
  <si>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</si>
  <si>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</si>
  <si>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</si>
  <si>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</si>
  <si>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</si>
  <si>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</si>
  <si>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</si>
  <si>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</si>
  <si>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</si>
  <si>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</si>
  <si>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</si>
  <si>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</si>
  <si>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</si>
  <si>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</si>
  <si>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</si>
  <si>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</si>
  <si>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</si>
  <si>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</si>
  <si>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</si>
  <si>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</si>
  <si>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</si>
  <si>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</si>
  <si>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</si>
  <si>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</si>
  <si>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</si>
  <si>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</si>
  <si>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</si>
  <si>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</si>
  <si>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</si>
  <si>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</si>
  <si>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</si>
  <si>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</si>
  <si>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</si>
  <si>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</si>
  <si>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</si>
  <si>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</si>
  <si>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</si>
  <si>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</si>
  <si>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</si>
  <si>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</si>
  <si>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</si>
  <si>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</si>
  <si>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</si>
  <si>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</si>
  <si>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</si>
  <si>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</si>
  <si>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</si>
  <si>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</si>
  <si>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</si>
  <si>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</si>
  <si>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</si>
  <si>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</si>
  <si>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</si>
  <si>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</si>
  <si>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</si>
  <si>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</si>
  <si>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</si>
  <si>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</si>
  <si>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</si>
  <si>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</si>
  <si>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</si>
  <si>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</si>
  <si>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</si>
  <si>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</si>
  <si>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</si>
  <si>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</si>
  <si>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</si>
  <si>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</si>
  <si>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</si>
  <si>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</si>
  <si>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</si>
  <si>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</si>
  <si>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</si>
  <si>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</si>
  <si>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</si>
  <si>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</si>
  <si>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</si>
  <si>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</si>
  <si>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</si>
  <si>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</si>
  <si>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</si>
  <si>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</si>
  <si>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</si>
  <si>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</si>
  <si>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</si>
  <si>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</si>
  <si>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</si>
  <si>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</si>
  <si>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</si>
  <si>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</si>
  <si>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</si>
  <si>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</si>
  <si>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</si>
  <si>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</si>
  <si>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</si>
  <si>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</si>
  <si>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</si>
  <si>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</si>
  <si>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</si>
  <si>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</si>
  <si>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</si>
  <si>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</si>
  <si>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</si>
  <si>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</si>
  <si>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</si>
  <si>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</si>
  <si>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</si>
  <si>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</si>
  <si>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</si>
  <si>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</si>
  <si>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</si>
  <si>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</si>
  <si>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</si>
  <si>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</si>
  <si>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</si>
  <si>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</si>
  <si>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</si>
  <si>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</si>
  <si>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</si>
  <si>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</si>
  <si>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</si>
  <si>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</si>
  <si>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</si>
  <si>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</si>
  <si>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</si>
  <si>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</si>
  <si>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</si>
  <si>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</si>
  <si>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</si>
  <si>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</si>
  <si>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</si>
  <si>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</si>
  <si>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</si>
  <si>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</si>
  <si>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</si>
  <si>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</si>
  <si>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</si>
  <si>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</si>
  <si>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</si>
  <si>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</si>
  <si>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</si>
  <si>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</si>
  <si>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</si>
  <si>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</si>
  <si>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</si>
  <si>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</si>
  <si>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</si>
  <si>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</si>
  <si>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</si>
  <si>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</si>
  <si>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</si>
  <si>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</si>
  <si>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</si>
  <si>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</si>
  <si>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</si>
  <si>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</si>
  <si>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</si>
  <si>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</si>
  <si>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</si>
  <si>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</si>
  <si>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</si>
  <si>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</si>
  <si>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</si>
  <si>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</si>
  <si>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</si>
  <si>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</si>
  <si>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</si>
  <si>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</si>
  <si>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</si>
  <si>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</si>
  <si>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</si>
  <si>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</si>
  <si>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</si>
  <si>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</si>
  <si>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</si>
  <si>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</si>
  <si>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</si>
  <si>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</si>
  <si>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</si>
  <si>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</si>
  <si>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</si>
  <si>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</si>
  <si>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</si>
  <si>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</si>
  <si>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</si>
  <si>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</si>
  <si>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</si>
  <si>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</si>
  <si>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</si>
  <si>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</si>
  <si>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</si>
  <si>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</si>
  <si>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</si>
  <si>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</si>
  <si>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</si>
  <si>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</si>
  <si>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</si>
  <si>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</si>
  <si>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</si>
  <si>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</si>
  <si>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</si>
  <si>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</si>
  <si>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</si>
  <si>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</si>
  <si>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</si>
  <si>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</si>
  <si>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</si>
  <si>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</si>
  <si>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</si>
  <si>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</si>
  <si>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</si>
  <si>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</si>
  <si>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</si>
  <si>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</si>
  <si>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</si>
  <si>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</si>
  <si>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</si>
  <si>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</si>
  <si>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</si>
  <si>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</si>
  <si>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</si>
  <si>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</si>
  <si>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</si>
  <si>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</si>
  <si>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</si>
  <si>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大阪府豊中市新千里西町1-1-4</t>
    <phoneticPr fontId="3"/>
  </si>
  <si>
    <t xml:space="preserve">パナソニックリフォーム株式会社                                             神奈川支社長　野村　健                  </t>
    <phoneticPr fontId="3"/>
  </si>
  <si>
    <t>045-441-8767</t>
    <phoneticPr fontId="3"/>
  </si>
  <si>
    <t>パナソニックリフォーム株式会社   神奈川支社</t>
    <phoneticPr fontId="3"/>
  </si>
  <si>
    <t>横浜市神奈川区金港町3-1コンカード横浜16階</t>
    <phoneticPr fontId="3"/>
  </si>
  <si>
    <t>リフォーム請負</t>
    <phoneticPr fontId="3"/>
  </si>
  <si>
    <t>・木屑→破砕→燃料チップ
・ガラス陶磁器屑→破砕→路盤材等
・廃プラ→破砕→再原料化
・がれき類→破砕→路盤材等
・混合廃棄物→破砕→再原料化（セメント材料等）
・繊維→　　　　　〃
・金属屑→再原料化
・紙→　　　　　〃</t>
    <phoneticPr fontId="3"/>
  </si>
  <si>
    <t>・本社建築技術部→産業廃棄物担当
　　　　　　　　　　　　　　　　　　　↓
　　　　　　　　　　　　　各地区建築技術部→現場担当者
　　　　　　　　　　　　　　　　　　　　　　　　　　　　　　↓
　　　　　　　　　　　　　　　　　　　　　　　　　　　指定施工店</t>
    <phoneticPr fontId="3"/>
  </si>
  <si>
    <t>現場での分別レベル向上</t>
    <phoneticPr fontId="3"/>
  </si>
  <si>
    <t>更なる分別レベル向上</t>
    <phoneticPr fontId="3"/>
  </si>
  <si>
    <t>リフォーム現場においての分別推進</t>
    <phoneticPr fontId="3"/>
  </si>
  <si>
    <t>分別推進の更なるレベル向上</t>
    <phoneticPr fontId="3"/>
  </si>
  <si>
    <t>令和  6年 6月 30日</t>
    <phoneticPr fontId="3"/>
  </si>
  <si>
    <t>82人</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</si>
</sst>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X51" sqref="X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2892</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3543</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458</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451</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1057.5</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842.1</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1057.5</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798.7</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159.19999999999999</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842.1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パナソニックリフォーム株式会社   神奈川支社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1"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5.2</v>
      </c>
      <c r="P27" s="700"/>
      <c r="Q27" s="700"/>
      <c r="R27" s="700"/>
      <c r="S27" s="49" t="s">
        <v>38</v>
      </c>
      <c r="T27" s="70"/>
      <c r="U27" s="70"/>
      <c r="X27" s="68" t="s">
        <v>39</v>
      </c>
      <c r="Y27" s="71"/>
      <c r="AG27" s="58"/>
      <c r="AH27" s="58"/>
      <c r="AI27" s="58"/>
      <c r="AJ27" s="58"/>
      <c r="AK27" s="742">
        <f>+AG18+O27</f>
        <v>5.2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5.2</v>
      </c>
      <c r="G29" s="712"/>
      <c r="H29" s="214" t="s">
        <v>198</v>
      </c>
      <c r="L29" s="709"/>
      <c r="O29" s="61"/>
      <c r="P29" s="148"/>
      <c r="Q29" s="56" t="s">
        <v>183</v>
      </c>
      <c r="R29" s="676" t="s">
        <v>33</v>
      </c>
      <c r="S29" s="692"/>
      <c r="T29" s="692"/>
      <c r="U29" s="693"/>
      <c r="V29" s="53"/>
      <c r="W29" s="72"/>
      <c r="X29" s="697" t="s">
        <v>315</v>
      </c>
      <c r="Y29" s="698"/>
      <c r="Z29" s="690">
        <v>5.2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5.2</v>
      </c>
      <c r="G30" s="712"/>
      <c r="H30" s="214" t="s">
        <v>198</v>
      </c>
      <c r="L30" s="709"/>
      <c r="O30" s="61"/>
      <c r="Q30" s="699">
        <f>+ROUND(Z28,1)+ROUND(Z29,1)+ROUND(Z30,1)</f>
        <v>5.2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16</v>
      </c>
      <c r="P27" s="700"/>
      <c r="Q27" s="700"/>
      <c r="R27" s="700"/>
      <c r="S27" s="49" t="s">
        <v>38</v>
      </c>
      <c r="T27" s="70"/>
      <c r="U27" s="70"/>
      <c r="X27" s="68" t="s">
        <v>39</v>
      </c>
      <c r="Y27" s="71"/>
      <c r="AG27" s="58"/>
      <c r="AH27" s="58"/>
      <c r="AI27" s="58"/>
      <c r="AJ27" s="58"/>
      <c r="AK27" s="742">
        <f>+AG18+O27</f>
        <v>16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40.799999999999997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46.4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40.799999999999997</v>
      </c>
      <c r="P27" s="700"/>
      <c r="Q27" s="700"/>
      <c r="R27" s="700"/>
      <c r="S27" s="49" t="s">
        <v>38</v>
      </c>
      <c r="T27" s="70"/>
      <c r="U27" s="70"/>
      <c r="X27" s="68" t="s">
        <v>39</v>
      </c>
      <c r="Y27" s="71"/>
      <c r="AG27" s="58"/>
      <c r="AH27" s="58"/>
      <c r="AI27" s="58"/>
      <c r="AJ27" s="58"/>
      <c r="AK27" s="742">
        <f>+AG18+O27</f>
        <v>40.799999999999997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46.4</v>
      </c>
      <c r="G29" s="712"/>
      <c r="H29" s="214" t="s">
        <v>198</v>
      </c>
      <c r="L29" s="709"/>
      <c r="O29" s="61"/>
      <c r="P29" s="148"/>
      <c r="Q29" s="56" t="s">
        <v>183</v>
      </c>
      <c r="R29" s="676" t="s">
        <v>33</v>
      </c>
      <c r="S29" s="692"/>
      <c r="T29" s="692"/>
      <c r="U29" s="693"/>
      <c r="V29" s="53"/>
      <c r="W29" s="72"/>
      <c r="X29" s="697" t="s">
        <v>315</v>
      </c>
      <c r="Y29" s="698"/>
      <c r="Z29" s="690">
        <v>40.799999999999997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46.4</v>
      </c>
      <c r="G30" s="712"/>
      <c r="H30" s="214" t="s">
        <v>198</v>
      </c>
      <c r="L30" s="709"/>
      <c r="O30" s="61"/>
      <c r="Q30" s="699">
        <f>+ROUND(Z28,1)+ROUND(Z29,1)+ROUND(Z30,1)</f>
        <v>40.799999999999997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2.8</v>
      </c>
      <c r="P27" s="700"/>
      <c r="Q27" s="700"/>
      <c r="R27" s="700"/>
      <c r="S27" s="49" t="s">
        <v>38</v>
      </c>
      <c r="T27" s="70"/>
      <c r="U27" s="70"/>
      <c r="X27" s="68" t="s">
        <v>39</v>
      </c>
      <c r="Y27" s="71"/>
      <c r="AG27" s="58"/>
      <c r="AH27" s="58"/>
      <c r="AI27" s="58"/>
      <c r="AJ27" s="58"/>
      <c r="AK27" s="742">
        <f>+AG18+O27</f>
        <v>2.8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3.5</v>
      </c>
      <c r="G29" s="712"/>
      <c r="H29" s="214" t="s">
        <v>198</v>
      </c>
      <c r="L29" s="709"/>
      <c r="O29" s="61"/>
      <c r="P29" s="148"/>
      <c r="Q29" s="56" t="s">
        <v>183</v>
      </c>
      <c r="R29" s="676" t="s">
        <v>33</v>
      </c>
      <c r="S29" s="692"/>
      <c r="T29" s="692"/>
      <c r="U29" s="693"/>
      <c r="V29" s="53"/>
      <c r="W29" s="72"/>
      <c r="X29" s="697" t="s">
        <v>315</v>
      </c>
      <c r="Y29" s="698"/>
      <c r="Z29" s="690">
        <v>2.8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3.5</v>
      </c>
      <c r="G30" s="712"/>
      <c r="H30" s="214" t="s">
        <v>198</v>
      </c>
      <c r="L30" s="709"/>
      <c r="O30" s="61"/>
      <c r="Q30" s="699">
        <f>+ROUND(Z28,1)+ROUND(Z29,1)+ROUND(Z30,1)</f>
        <v>2.8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AH30" sqref="AH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140.19999999999999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99</v>
      </c>
      <c r="P27" s="700"/>
      <c r="Q27" s="700"/>
      <c r="R27" s="700"/>
      <c r="S27" s="49" t="s">
        <v>38</v>
      </c>
      <c r="T27" s="70"/>
      <c r="U27" s="70"/>
      <c r="X27" s="68" t="s">
        <v>39</v>
      </c>
      <c r="Y27" s="71"/>
      <c r="AG27" s="58"/>
      <c r="AH27" s="58"/>
      <c r="AI27" s="58"/>
      <c r="AJ27" s="58"/>
      <c r="AK27" s="742">
        <f>+AG18+O27</f>
        <v>99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140.19999999999999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140.19999999999999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85.6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99.6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85.6</v>
      </c>
      <c r="P27" s="700"/>
      <c r="Q27" s="700"/>
      <c r="R27" s="700"/>
      <c r="S27" s="49" t="s">
        <v>38</v>
      </c>
      <c r="T27" s="70"/>
      <c r="U27" s="70"/>
      <c r="X27" s="68" t="s">
        <v>39</v>
      </c>
      <c r="Y27" s="71"/>
      <c r="AG27" s="58"/>
      <c r="AH27" s="58"/>
      <c r="AI27" s="58"/>
      <c r="AJ27" s="58"/>
      <c r="AK27" s="742">
        <f>+AG18+O27</f>
        <v>85.6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99.6</v>
      </c>
      <c r="G29" s="712"/>
      <c r="H29" s="214" t="s">
        <v>198</v>
      </c>
      <c r="L29" s="709"/>
      <c r="O29" s="61"/>
      <c r="P29" s="148"/>
      <c r="Q29" s="56" t="s">
        <v>183</v>
      </c>
      <c r="R29" s="676" t="s">
        <v>33</v>
      </c>
      <c r="S29" s="692"/>
      <c r="T29" s="692"/>
      <c r="U29" s="693"/>
      <c r="V29" s="53"/>
      <c r="W29" s="72"/>
      <c r="X29" s="697" t="s">
        <v>315</v>
      </c>
      <c r="Y29" s="698"/>
      <c r="Z29" s="690">
        <v>85.6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85.6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69.7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81.099999999999994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69.7</v>
      </c>
      <c r="P27" s="700"/>
      <c r="Q27" s="700"/>
      <c r="R27" s="700"/>
      <c r="S27" s="49" t="s">
        <v>38</v>
      </c>
      <c r="T27" s="70"/>
      <c r="U27" s="70"/>
      <c r="X27" s="68" t="s">
        <v>39</v>
      </c>
      <c r="Y27" s="71"/>
      <c r="AG27" s="58"/>
      <c r="AH27" s="58"/>
      <c r="AI27" s="58"/>
      <c r="AJ27" s="58"/>
      <c r="AK27" s="742">
        <f>+AG18+O27</f>
        <v>69.7</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81.099999999999994</v>
      </c>
      <c r="G29" s="712"/>
      <c r="H29" s="214" t="s">
        <v>198</v>
      </c>
      <c r="L29" s="709"/>
      <c r="O29" s="61"/>
      <c r="P29" s="148"/>
      <c r="Q29" s="56" t="s">
        <v>183</v>
      </c>
      <c r="R29" s="676" t="s">
        <v>33</v>
      </c>
      <c r="S29" s="692"/>
      <c r="T29" s="692"/>
      <c r="U29" s="693"/>
      <c r="V29" s="53"/>
      <c r="W29" s="72"/>
      <c r="X29" s="697" t="s">
        <v>315</v>
      </c>
      <c r="Y29" s="698"/>
      <c r="Z29" s="690">
        <v>69.7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81.099999999999994</v>
      </c>
      <c r="G30" s="712"/>
      <c r="H30" s="214" t="s">
        <v>198</v>
      </c>
      <c r="L30" s="709"/>
      <c r="O30" s="61"/>
      <c r="Q30" s="699">
        <f>+ROUND(Z28,1)+ROUND(Z29,1)+ROUND(Z30,1)</f>
        <v>69.7</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AH29" sqref="AH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パナソニックリフォーム株式会社   神奈川支社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523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662.5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523</v>
      </c>
      <c r="P27" s="700"/>
      <c r="Q27" s="700"/>
      <c r="R27" s="700"/>
      <c r="S27" s="49" t="s">
        <v>38</v>
      </c>
      <c r="T27" s="70"/>
      <c r="U27" s="70"/>
      <c r="X27" s="68" t="s">
        <v>39</v>
      </c>
      <c r="Y27" s="71"/>
      <c r="AG27" s="58"/>
      <c r="AH27" s="58"/>
      <c r="AI27" s="58"/>
      <c r="AJ27" s="58"/>
      <c r="AK27" s="742">
        <f>+AG18+O27</f>
        <v>523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662.5</v>
      </c>
      <c r="G29" s="712"/>
      <c r="H29" s="214" t="s">
        <v>198</v>
      </c>
      <c r="L29" s="709"/>
      <c r="O29" s="61"/>
      <c r="P29" s="148"/>
      <c r="Q29" s="56" t="s">
        <v>183</v>
      </c>
      <c r="R29" s="676" t="s">
        <v>33</v>
      </c>
      <c r="S29" s="692"/>
      <c r="T29" s="692"/>
      <c r="U29" s="693"/>
      <c r="V29" s="53"/>
      <c r="W29" s="72"/>
      <c r="X29" s="697" t="s">
        <v>315</v>
      </c>
      <c r="Y29" s="698"/>
      <c r="Z29" s="690">
        <v>523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662.5</v>
      </c>
      <c r="G30" s="712"/>
      <c r="H30" s="214" t="s">
        <v>198</v>
      </c>
      <c r="L30" s="709"/>
      <c r="O30" s="61"/>
      <c r="Q30" s="699">
        <f>+ROUND(Z28,1)+ROUND(Z29,1)+ROUND(Z30,1)</f>
        <v>523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パナソニックリフォーム株式会社   神奈川支社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5.2</v>
      </c>
      <c r="M9" s="377">
        <f>IF(OR(ｷ.紙くず!F24&gt;0,ｷ.紙くず!F24&lt;0),ｷ.紙くず!F24,IF(M$19&gt;0,"0",0))</f>
        <v>19</v>
      </c>
      <c r="N9" s="377">
        <f>IF(OR(ｸ.木くず!F24&gt;0,ｸ.木くず!F24&lt;0),ｸ.木くず!F24,IF(N$19&gt;0,"0",0))</f>
        <v>46.4</v>
      </c>
      <c r="O9" s="377">
        <f>IF(OR(ｹ.繊維くず!F24&gt;0,ｹ.繊維くず!F24&lt;0),ｹ.繊維くず!F24,IF(O$19&gt;0,"0",0))</f>
        <v>3.5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140.19999999999999</v>
      </c>
      <c r="T9" s="377">
        <f>IF(OR(ｾ.ｶﾞﾗｽ･ｺﾝｸﾘ･陶磁器くず!F24&gt;0,ｾ.ｶﾞﾗｽ･ｺﾝｸﾘ･陶磁器くず!F24&lt;0),ｾ.ｶﾞﾗｽ･ｺﾝｸﾘ･陶磁器くず!F24,IF(T$19&gt;0,"0",0))</f>
        <v>99.6</v>
      </c>
      <c r="U9" s="377">
        <f>IF(OR(ｿ.鉱さい!F24&gt;0,ｿ.鉱さい!F24&lt;0),ｿ.鉱さい!F24,IF(U$19&gt;0,"0",0))</f>
        <v>0</v>
      </c>
      <c r="V9" s="377">
        <f>IF(OR(ﾀ.がれき類!F24&gt;0,ﾀ.がれき類!F24&lt;0),ﾀ.がれき類!F24,IF(V$19&gt;0,"0",0))</f>
        <v>81.099999999999994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662.5</v>
      </c>
      <c r="AA9" s="379">
        <f>IF(SUM(G9:Z9)&gt;0,SUM(G9:Z9),IF(AA$19&gt;0,"0",0))</f>
        <v>1057.5</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5.2</v>
      </c>
      <c r="M14" s="383">
        <f>IF(OR(ｷ.紙くず!F29&gt;0,ｷ.紙くず!F29&lt;0),ｷ.紙くず!F29,IF(M$19&gt;0,"0",0))</f>
        <v>19</v>
      </c>
      <c r="N14" s="383">
        <f>IF(OR(ｸ.木くず!F29&gt;0,ｸ.木くず!F29&lt;0),ｸ.木くず!F29,IF(N$19&gt;0,"0",0))</f>
        <v>46.4</v>
      </c>
      <c r="O14" s="383">
        <f>IF(OR(ｹ.繊維くず!F29&gt;0,ｹ.繊維くず!F29&lt;0),ｹ.繊維くず!F29,IF(O$19&gt;0,"0",0))</f>
        <v>3.5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140.19999999999999</v>
      </c>
      <c r="T14" s="383">
        <f>IF(OR(ｾ.ｶﾞﾗｽ･ｺﾝｸﾘ･陶磁器くず!F29&gt;0,ｾ.ｶﾞﾗｽ･ｺﾝｸﾘ･陶磁器くず!F29&lt;0),ｾ.ｶﾞﾗｽ･ｺﾝｸﾘ･陶磁器くず!F29,IF(T$19&gt;0,"0",0))</f>
        <v>99.6</v>
      </c>
      <c r="U14" s="383">
        <f>IF(OR(ｿ.鉱さい!F29&gt;0,ｿ.鉱さい!F29&lt;0),ｿ.鉱さい!F29,IF(U$19&gt;0,"0",0))</f>
        <v>0</v>
      </c>
      <c r="V14" s="383">
        <f>IF(OR(ﾀ.がれき類!F29&gt;0,ﾀ.がれき類!F29&lt;0),ﾀ.がれき類!F29,IF(V$19&gt;0,"0",0))</f>
        <v>81.099999999999994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662.5</v>
      </c>
      <c r="AA14" s="385">
        <f t="shared" si="0"/>
        <v>1057.5</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5.2</v>
      </c>
      <c r="M15" s="383" t="str">
        <f>IF(OR(ｷ.紙くず!F30&gt;0,ｷ.紙くず!F30&lt;0),ｷ.紙くず!F30,IF(M$19&gt;0,"0",0))</f>
        <v>0</v>
      </c>
      <c r="N15" s="383">
        <f>IF(OR(ｸ.木くず!F30&gt;0,ｸ.木くず!F30&lt;0),ｸ.木くず!F30,IF(N$19&gt;0,"0",0))</f>
        <v>46.4</v>
      </c>
      <c r="O15" s="383">
        <f>IF(OR(ｹ.繊維くず!F30&gt;0,ｹ.繊維くず!F30&lt;0),ｹ.繊維くず!F30,IF(O$19&gt;0,"0",0))</f>
        <v>3.5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81.099999999999994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662.5</v>
      </c>
      <c r="AA15" s="385">
        <f t="shared" si="0"/>
        <v>798.7</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19</v>
      </c>
      <c r="N16" s="383" t="str">
        <f>IF(OR(ｸ.木くず!F31&gt;0,ｸ.木くず!F31&lt;0),ｸ.木くず!F31,IF(N$19&gt;0,"0",0))</f>
        <v>0</v>
      </c>
      <c r="O16" s="383" t="str">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140.19999999999999</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159.19999999999999</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5.2</v>
      </c>
      <c r="M19" s="389">
        <f t="shared" si="1"/>
        <v>16</v>
      </c>
      <c r="N19" s="389">
        <f t="shared" si="1"/>
        <v>40.799999999999997</v>
      </c>
      <c r="O19" s="389">
        <f t="shared" si="1"/>
        <v>2.8</v>
      </c>
      <c r="P19" s="389">
        <f t="shared" si="1"/>
        <v>0</v>
      </c>
      <c r="Q19" s="389">
        <f t="shared" si="1"/>
        <v>0</v>
      </c>
      <c r="R19" s="389">
        <f t="shared" si="1"/>
        <v>0</v>
      </c>
      <c r="S19" s="389">
        <f t="shared" si="1"/>
        <v>99</v>
      </c>
      <c r="T19" s="389">
        <f t="shared" si="1"/>
        <v>85.6</v>
      </c>
      <c r="U19" s="389">
        <f t="shared" si="1"/>
        <v>0</v>
      </c>
      <c r="V19" s="389">
        <f t="shared" si="1"/>
        <v>69.7</v>
      </c>
      <c r="W19" s="389">
        <f t="shared" si="1"/>
        <v>0</v>
      </c>
      <c r="X19" s="389">
        <f t="shared" si="1"/>
        <v>0</v>
      </c>
      <c r="Y19" s="389">
        <f t="shared" si="1"/>
        <v>0</v>
      </c>
      <c r="Z19" s="390">
        <f t="shared" si="1"/>
        <v>523</v>
      </c>
      <c r="AA19" s="391">
        <f t="shared" ref="AA19:AA25" si="2">SUM(G19:Z19)</f>
        <v>842.1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5.2</v>
      </c>
      <c r="M37" s="424">
        <f t="shared" si="8"/>
        <v>16</v>
      </c>
      <c r="N37" s="424">
        <f t="shared" si="8"/>
        <v>40.799999999999997</v>
      </c>
      <c r="O37" s="424">
        <f t="shared" si="8"/>
        <v>2.8</v>
      </c>
      <c r="P37" s="424">
        <f t="shared" si="8"/>
        <v>0</v>
      </c>
      <c r="Q37" s="424">
        <f t="shared" si="8"/>
        <v>0</v>
      </c>
      <c r="R37" s="424">
        <f t="shared" si="8"/>
        <v>0</v>
      </c>
      <c r="S37" s="424">
        <f t="shared" si="8"/>
        <v>99</v>
      </c>
      <c r="T37" s="424">
        <f t="shared" si="8"/>
        <v>85.6</v>
      </c>
      <c r="U37" s="424">
        <f t="shared" si="8"/>
        <v>0</v>
      </c>
      <c r="V37" s="424">
        <f t="shared" si="8"/>
        <v>69.7</v>
      </c>
      <c r="W37" s="424">
        <f t="shared" si="8"/>
        <v>0</v>
      </c>
      <c r="X37" s="424">
        <f t="shared" si="8"/>
        <v>0</v>
      </c>
      <c r="Y37" s="424">
        <f t="shared" si="8"/>
        <v>0</v>
      </c>
      <c r="Z37" s="425">
        <f t="shared" si="8"/>
        <v>523</v>
      </c>
      <c r="AA37" s="426">
        <f t="shared" si="4"/>
        <v>842.1</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5.2</v>
      </c>
      <c r="M38" s="415">
        <f t="shared" si="9"/>
        <v>16</v>
      </c>
      <c r="N38" s="415">
        <f t="shared" si="9"/>
        <v>40.799999999999997</v>
      </c>
      <c r="O38" s="415">
        <f t="shared" si="9"/>
        <v>2.8</v>
      </c>
      <c r="P38" s="415">
        <f t="shared" si="9"/>
        <v>0</v>
      </c>
      <c r="Q38" s="415">
        <f t="shared" si="9"/>
        <v>0</v>
      </c>
      <c r="R38" s="415">
        <f t="shared" si="9"/>
        <v>0</v>
      </c>
      <c r="S38" s="415">
        <f t="shared" si="9"/>
        <v>99</v>
      </c>
      <c r="T38" s="415">
        <f t="shared" si="9"/>
        <v>85.6</v>
      </c>
      <c r="U38" s="415">
        <f t="shared" si="9"/>
        <v>0</v>
      </c>
      <c r="V38" s="415">
        <f t="shared" si="9"/>
        <v>69.7</v>
      </c>
      <c r="W38" s="415">
        <f t="shared" si="9"/>
        <v>0</v>
      </c>
      <c r="X38" s="415">
        <f t="shared" si="9"/>
        <v>0</v>
      </c>
      <c r="Y38" s="415">
        <f t="shared" si="9"/>
        <v>0</v>
      </c>
      <c r="Z38" s="416">
        <f t="shared" si="9"/>
        <v>523</v>
      </c>
      <c r="AA38" s="417">
        <f t="shared" si="4"/>
        <v>842.1</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16</v>
      </c>
      <c r="N39" s="418">
        <f>+ｸ.木くず!$Z$28</f>
        <v>0</v>
      </c>
      <c r="O39" s="418">
        <f>+ｹ.繊維くず!$Z$28</f>
        <v>0</v>
      </c>
      <c r="P39" s="418">
        <f>+ｺ.動植物性残さ!$Z$28</f>
        <v>0</v>
      </c>
      <c r="Q39" s="418">
        <f>+ｻ.動物系固形不要物!$Z$28</f>
        <v>0</v>
      </c>
      <c r="R39" s="418">
        <f>+ｼ.ｺﾞﾑくず!$Z$28</f>
        <v>0</v>
      </c>
      <c r="S39" s="418">
        <f>+ｽ.金属くず!$Z$28</f>
        <v>99</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115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5.2</v>
      </c>
      <c r="M40" s="418">
        <f>+ｷ.紙くず!$Z$29</f>
        <v>0</v>
      </c>
      <c r="N40" s="418">
        <f>+ｸ.木くず!$Z$29</f>
        <v>40.799999999999997</v>
      </c>
      <c r="O40" s="418">
        <f>+ｹ.繊維くず!$Z$29</f>
        <v>2.8</v>
      </c>
      <c r="P40" s="418">
        <f>+ｺ.動植物性残さ!$Z$29</f>
        <v>0</v>
      </c>
      <c r="Q40" s="418">
        <f>+ｻ.動物系固形不要物!$Z$29</f>
        <v>0</v>
      </c>
      <c r="R40" s="418">
        <f>+ｼ.ｺﾞﾑくず!$Z$29</f>
        <v>0</v>
      </c>
      <c r="S40" s="418">
        <f>+ｽ.金属くず!$Z$29</f>
        <v>0</v>
      </c>
      <c r="T40" s="418">
        <f>+ｾ.ｶﾞﾗｽ･ｺﾝｸﾘ･陶磁器くず!$Z$29</f>
        <v>85.6</v>
      </c>
      <c r="U40" s="418">
        <f>+ｿ.鉱さい!$Z$29</f>
        <v>0</v>
      </c>
      <c r="V40" s="418">
        <f>+ﾀ.がれき類!$Z$29</f>
        <v>69.7</v>
      </c>
      <c r="W40" s="418">
        <f>+ﾁ.動物のふん尿!$Z$29</f>
        <v>0</v>
      </c>
      <c r="X40" s="418">
        <f>+ﾂ.動物の死体!$Z$29</f>
        <v>0</v>
      </c>
      <c r="Y40" s="418">
        <f>+ﾃ.ばいじん!$Z$29</f>
        <v>0</v>
      </c>
      <c r="Z40" s="419">
        <f>+ﾄ.混合廃棄物その他!$Z$29</f>
        <v>523</v>
      </c>
      <c r="AA40" s="420">
        <f t="shared" si="4"/>
        <v>727.09999999999991</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5.2</v>
      </c>
      <c r="M43" s="427">
        <f>+ｷ.紙くず!$AK$27</f>
        <v>16</v>
      </c>
      <c r="N43" s="427">
        <f>+ｸ.木くず!$AK$27</f>
        <v>40.799999999999997</v>
      </c>
      <c r="O43" s="427">
        <f>+ｹ.繊維くず!$AK$27</f>
        <v>2.8</v>
      </c>
      <c r="P43" s="427">
        <f>+ｺ.動植物性残さ!$AK$27</f>
        <v>0</v>
      </c>
      <c r="Q43" s="427">
        <f>+ｻ.動物系固形不要物!$AK$27</f>
        <v>0</v>
      </c>
      <c r="R43" s="427">
        <f>+ｼ.ｺﾞﾑくず!$AK$27</f>
        <v>0</v>
      </c>
      <c r="S43" s="427">
        <f>+ｽ.金属くず!$AK$27</f>
        <v>99</v>
      </c>
      <c r="T43" s="427">
        <f>+ｾ.ｶﾞﾗｽ･ｺﾝｸﾘ･陶磁器くず!$AK$27</f>
        <v>85.6</v>
      </c>
      <c r="U43" s="427">
        <f>+ｿ.鉱さい!$AK$27</f>
        <v>0</v>
      </c>
      <c r="V43" s="427">
        <f>+ﾀ.がれき類!$AK$27</f>
        <v>69.7</v>
      </c>
      <c r="W43" s="427">
        <f>+ﾁ.動物のふん尿!$AK$27</f>
        <v>0</v>
      </c>
      <c r="X43" s="427">
        <f>+ﾂ.動物の死体!$AK$27</f>
        <v>0</v>
      </c>
      <c r="Y43" s="427">
        <f>+ﾃ.ばいじん!$AK$27</f>
        <v>0</v>
      </c>
      <c r="Z43" s="428">
        <f>+ﾄ.混合廃棄物その他!$AK$27</f>
        <v>523</v>
      </c>
      <c r="AA43" s="429">
        <f t="shared" si="4"/>
        <v>842.1</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16</v>
      </c>
      <c r="N45" s="433">
        <f>+ｸ.木くず!$AR$24</f>
        <v>0</v>
      </c>
      <c r="O45" s="433">
        <f>+ｹ.繊維くず!$AR$24</f>
        <v>0</v>
      </c>
      <c r="P45" s="433">
        <f>+ｺ.動植物性残さ!$AR$24</f>
        <v>0</v>
      </c>
      <c r="Q45" s="433">
        <f>+ｻ.動物系固形不要物!$AR$24</f>
        <v>0</v>
      </c>
      <c r="R45" s="433">
        <f>+ｼ.ｺﾞﾑくず!$AR$24</f>
        <v>0</v>
      </c>
      <c r="S45" s="433">
        <f>+ｽ.金属くず!$AR$24</f>
        <v>99</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115</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10.4</v>
      </c>
      <c r="M55" s="480">
        <f t="shared" si="10"/>
        <v>35</v>
      </c>
      <c r="N55" s="480">
        <f t="shared" si="10"/>
        <v>87.199999999999989</v>
      </c>
      <c r="O55" s="480">
        <f t="shared" si="10"/>
        <v>6.3</v>
      </c>
      <c r="P55" s="480">
        <f t="shared" si="10"/>
        <v>0</v>
      </c>
      <c r="Q55" s="480">
        <f t="shared" si="10"/>
        <v>0</v>
      </c>
      <c r="R55" s="480">
        <f t="shared" si="10"/>
        <v>0</v>
      </c>
      <c r="S55" s="480">
        <f t="shared" si="10"/>
        <v>239.2</v>
      </c>
      <c r="T55" s="480">
        <f t="shared" si="10"/>
        <v>185.2</v>
      </c>
      <c r="U55" s="480">
        <f t="shared" si="10"/>
        <v>0</v>
      </c>
      <c r="V55" s="480">
        <f t="shared" si="10"/>
        <v>150.80000000000001</v>
      </c>
      <c r="W55" s="480">
        <f t="shared" si="10"/>
        <v>0</v>
      </c>
      <c r="X55" s="480">
        <f t="shared" si="10"/>
        <v>0</v>
      </c>
      <c r="Y55" s="480">
        <f t="shared" si="10"/>
        <v>0</v>
      </c>
      <c r="Z55" s="480">
        <f t="shared" si="10"/>
        <v>1185.5</v>
      </c>
      <c r="AA55" s="481">
        <f>+AA9+AA19+AA20</f>
        <v>1899.6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26"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30日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大阪府豊中市新千里西町1-1-4</v>
      </c>
      <c r="M16" s="851"/>
      <c r="N16" s="851"/>
      <c r="O16" s="851"/>
      <c r="P16" s="851"/>
      <c r="Q16" s="851"/>
      <c r="R16" s="851"/>
      <c r="S16" s="851"/>
      <c r="T16" s="851"/>
      <c r="U16" s="282"/>
    </row>
    <row r="17" spans="1:21" ht="26.25" customHeight="1" x14ac:dyDescent="0.15">
      <c r="C17" s="86"/>
      <c r="I17" s="25"/>
      <c r="J17" s="25" t="s">
        <v>7</v>
      </c>
      <c r="K17" s="25"/>
      <c r="L17" s="851" t="str">
        <f>+表紙!L41</f>
        <v xml:space="preserve">パナソニックリフォーム株式会社                                             神奈川支社長　野村　健                  </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045-441-8767</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パナソニックリフォーム株式会社   神奈川支社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2892</v>
      </c>
      <c r="Q25" s="823"/>
      <c r="R25" s="823"/>
      <c r="S25" s="823"/>
      <c r="T25" s="823"/>
      <c r="U25" s="824"/>
    </row>
    <row r="26" spans="1:21" ht="26.25" customHeight="1" x14ac:dyDescent="0.15">
      <c r="C26" s="570" t="s">
        <v>11</v>
      </c>
      <c r="D26" s="571"/>
      <c r="E26" s="572"/>
      <c r="F26" s="838" t="str">
        <f>+表紙!F50</f>
        <v>横浜市神奈川区金港町3-1コンカード横浜16階</v>
      </c>
      <c r="G26" s="839"/>
      <c r="H26" s="839"/>
      <c r="I26" s="839"/>
      <c r="J26" s="839"/>
      <c r="K26" s="839"/>
      <c r="L26" s="839"/>
      <c r="M26" s="839"/>
      <c r="N26" s="341" t="s">
        <v>172</v>
      </c>
      <c r="O26"/>
      <c r="P26"/>
      <c r="Q26" s="833" t="str">
        <f>IF(+表紙!Q50="","",+表紙!Q50)</f>
        <v>045-441-8767</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リフォーム請負</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3543</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82人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1057.5</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現場での分別レベル向上</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842.1</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更なる分別レベル向上</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リフォーム現場においての分別推進</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分別推進の更なるレベル向上</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1057.5</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798.7</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159.19999999999999</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842.1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2024-06-26T02:18:45Z</dcterms:created>
  <dcterms:modified xsi:type="dcterms:W3CDTF">2024-09-09T01:59:16Z</dcterms:modified>
</cp:coreProperties>
</file>